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defaultThemeVersion="124226"/>
  <mc:AlternateContent xmlns:mc="http://schemas.openxmlformats.org/markup-compatibility/2006">
    <mc:Choice Requires="x15">
      <x15ac:absPath xmlns:x15ac="http://schemas.microsoft.com/office/spreadsheetml/2010/11/ac" url="C:\Users\city\Desktop\Tax\"/>
    </mc:Choice>
  </mc:AlternateContent>
  <xr:revisionPtr revIDLastSave="0" documentId="13_ncr:1_{30D0FE95-C191-427A-B22C-B1781279DB86}" xr6:coauthVersionLast="46" xr6:coauthVersionMax="46" xr10:uidLastSave="{00000000-0000-0000-0000-000000000000}"/>
  <bookViews>
    <workbookView xWindow="-109" yWindow="-109" windowWidth="21954" windowHeight="11860" xr2:uid="{00000000-000D-0000-FFFF-FFFF00000000}"/>
  </bookViews>
  <sheets>
    <sheet name="Introduction" sheetId="1" r:id="rId1"/>
    <sheet name="Statement" sheetId="2" r:id="rId2"/>
    <sheet name="Form 16" sheetId="4" state="hidden" r:id="rId3"/>
    <sheet name="Tax" sheetId="5" r:id="rId4"/>
    <sheet name="Form16" sheetId="6" r:id="rId5"/>
    <sheet name="10E Statement" sheetId="7" state="hidden" r:id="rId6"/>
  </sheets>
  <externalReferences>
    <externalReference r:id="rId7"/>
    <externalReference r:id="rId8"/>
  </externalReferences>
  <calcPr calcId="191029"/>
</workbook>
</file>

<file path=xl/calcChain.xml><?xml version="1.0" encoding="utf-8"?>
<calcChain xmlns="http://schemas.openxmlformats.org/spreadsheetml/2006/main">
  <c r="B74" i="5" l="1"/>
  <c r="B96" i="6"/>
  <c r="C12" i="7"/>
  <c r="Q12" i="7" s="1"/>
  <c r="R12" i="7" s="1"/>
  <c r="B12" i="7"/>
  <c r="I38" i="6"/>
  <c r="B95" i="6"/>
  <c r="D12" i="7" l="1"/>
  <c r="AB12" i="7" s="1"/>
  <c r="W12" i="7"/>
  <c r="U12" i="7"/>
  <c r="V12" i="7" s="1"/>
  <c r="P12" i="7"/>
  <c r="S12" i="7"/>
  <c r="T12" i="7" s="1"/>
  <c r="Y12" i="7"/>
  <c r="C14" i="7"/>
  <c r="Y14" i="7" s="1"/>
  <c r="C15" i="7"/>
  <c r="Y15" i="7" s="1"/>
  <c r="C16" i="7"/>
  <c r="S16" i="7" s="1"/>
  <c r="T16" i="7" s="1"/>
  <c r="C17" i="7"/>
  <c r="C18" i="7"/>
  <c r="C19" i="7"/>
  <c r="U19" i="7" s="1"/>
  <c r="V19" i="7" s="1"/>
  <c r="C20" i="7"/>
  <c r="S20" i="7" s="1"/>
  <c r="T20" i="7" s="1"/>
  <c r="C21" i="7"/>
  <c r="S21" i="7" s="1"/>
  <c r="T21" i="7" s="1"/>
  <c r="C22" i="7"/>
  <c r="C23" i="7"/>
  <c r="Y23" i="7" s="1"/>
  <c r="C24" i="7"/>
  <c r="U24" i="7" s="1"/>
  <c r="V24" i="7" s="1"/>
  <c r="C25" i="7"/>
  <c r="S25" i="7" s="1"/>
  <c r="T25" i="7" s="1"/>
  <c r="C26" i="7"/>
  <c r="S26" i="7" s="1"/>
  <c r="T26" i="7" s="1"/>
  <c r="C27" i="7"/>
  <c r="C28" i="7"/>
  <c r="C29" i="7"/>
  <c r="C30" i="7"/>
  <c r="S30" i="7" s="1"/>
  <c r="T30" i="7" s="1"/>
  <c r="C31" i="7"/>
  <c r="Q31" i="7" s="1"/>
  <c r="R31" i="7" s="1"/>
  <c r="C32" i="7"/>
  <c r="Q32" i="7" s="1"/>
  <c r="R32" i="7" s="1"/>
  <c r="C33" i="7"/>
  <c r="P33" i="7" s="1"/>
  <c r="C34" i="7"/>
  <c r="C35" i="7"/>
  <c r="Q35" i="7" s="1"/>
  <c r="R35" i="7" s="1"/>
  <c r="C36" i="7"/>
  <c r="Y36" i="7" s="1"/>
  <c r="C37" i="7"/>
  <c r="Q37" i="7" s="1"/>
  <c r="R37" i="7" s="1"/>
  <c r="C13" i="7"/>
  <c r="B14" i="7"/>
  <c r="B15" i="7"/>
  <c r="B16" i="7"/>
  <c r="B17" i="7"/>
  <c r="B18" i="7"/>
  <c r="B19" i="7"/>
  <c r="B20" i="7"/>
  <c r="B21" i="7"/>
  <c r="B22" i="7"/>
  <c r="B23" i="7"/>
  <c r="B24" i="7"/>
  <c r="B25" i="7"/>
  <c r="B26" i="7"/>
  <c r="B27" i="7"/>
  <c r="B28" i="7"/>
  <c r="B29" i="7"/>
  <c r="B30" i="7"/>
  <c r="B31" i="7"/>
  <c r="B32" i="7"/>
  <c r="B33" i="7"/>
  <c r="B34" i="7"/>
  <c r="B35" i="7"/>
  <c r="B36" i="7"/>
  <c r="B37" i="7"/>
  <c r="B13" i="7"/>
  <c r="B73" i="5"/>
  <c r="M24" i="7"/>
  <c r="M23" i="7"/>
  <c r="M22" i="7"/>
  <c r="M21" i="7"/>
  <c r="M20" i="7"/>
  <c r="M19" i="7"/>
  <c r="M18" i="7"/>
  <c r="I35" i="6"/>
  <c r="I33" i="6"/>
  <c r="G9" i="6"/>
  <c r="G7" i="6"/>
  <c r="G6" i="6"/>
  <c r="G5" i="6"/>
  <c r="D9" i="6"/>
  <c r="A9" i="6"/>
  <c r="A7" i="6"/>
  <c r="A6" i="6"/>
  <c r="H88" i="6" s="1"/>
  <c r="A5" i="6"/>
  <c r="H95" i="6" s="1"/>
  <c r="S36" i="7" l="1"/>
  <c r="T36" i="7" s="1"/>
  <c r="AE12" i="7"/>
  <c r="AF12" i="7" s="1"/>
  <c r="B38" i="7"/>
  <c r="AG12" i="7"/>
  <c r="AH12" i="7" s="1"/>
  <c r="AC12" i="7"/>
  <c r="AD12" i="7" s="1"/>
  <c r="AI12" i="7" s="1"/>
  <c r="X12" i="7"/>
  <c r="Z12" i="7" s="1"/>
  <c r="AA12" i="7" s="1"/>
  <c r="S13" i="7"/>
  <c r="T13" i="7" s="1"/>
  <c r="AK12" i="7"/>
  <c r="U16" i="7"/>
  <c r="V16" i="7" s="1"/>
  <c r="U20" i="7"/>
  <c r="V20" i="7" s="1"/>
  <c r="P24" i="7"/>
  <c r="S28" i="7"/>
  <c r="T28" i="7" s="1"/>
  <c r="Q16" i="7"/>
  <c r="R16" i="7" s="1"/>
  <c r="W16" i="7" s="1"/>
  <c r="Q28" i="7"/>
  <c r="R28" i="7" s="1"/>
  <c r="Q36" i="7"/>
  <c r="R36" i="7" s="1"/>
  <c r="S15" i="7"/>
  <c r="T15" i="7" s="1"/>
  <c r="Y24" i="7"/>
  <c r="S32" i="7"/>
  <c r="T32" i="7" s="1"/>
  <c r="S24" i="7"/>
  <c r="T24" i="7" s="1"/>
  <c r="P32" i="7"/>
  <c r="D16" i="7"/>
  <c r="AK16" i="7" s="1"/>
  <c r="D19" i="7"/>
  <c r="AG19" i="7" s="1"/>
  <c r="AH19" i="7" s="1"/>
  <c r="U27" i="7"/>
  <c r="V27" i="7" s="1"/>
  <c r="U31" i="7"/>
  <c r="V31" i="7" s="1"/>
  <c r="D35" i="7"/>
  <c r="AE35" i="7" s="1"/>
  <c r="AF35" i="7" s="1"/>
  <c r="U15" i="7"/>
  <c r="V15" i="7" s="1"/>
  <c r="S27" i="7"/>
  <c r="T27" i="7" s="1"/>
  <c r="U28" i="7"/>
  <c r="V28" i="7" s="1"/>
  <c r="U32" i="7"/>
  <c r="V32" i="7" s="1"/>
  <c r="U36" i="7"/>
  <c r="V36" i="7" s="1"/>
  <c r="Q15" i="7"/>
  <c r="R15" i="7" s="1"/>
  <c r="W15" i="7" s="1"/>
  <c r="S31" i="7"/>
  <c r="T31" i="7" s="1"/>
  <c r="P16" i="7"/>
  <c r="Y16" i="7"/>
  <c r="P20" i="7"/>
  <c r="P28" i="7"/>
  <c r="Y28" i="7"/>
  <c r="P36" i="7"/>
  <c r="D36" i="7"/>
  <c r="AK36" i="7" s="1"/>
  <c r="D32" i="7"/>
  <c r="AG32" i="7" s="1"/>
  <c r="AH32" i="7" s="1"/>
  <c r="D28" i="7"/>
  <c r="AE28" i="7" s="1"/>
  <c r="AF28" i="7" s="1"/>
  <c r="D20" i="7"/>
  <c r="AG20" i="7" s="1"/>
  <c r="AH20" i="7" s="1"/>
  <c r="Q13" i="7"/>
  <c r="R13" i="7" s="1"/>
  <c r="W13" i="7" s="1"/>
  <c r="D23" i="7"/>
  <c r="AK23" i="7" s="1"/>
  <c r="S19" i="7"/>
  <c r="T19" i="7" s="1"/>
  <c r="P35" i="7"/>
  <c r="Y25" i="7"/>
  <c r="P18" i="7"/>
  <c r="U21" i="7"/>
  <c r="V21" i="7" s="1"/>
  <c r="D24" i="7"/>
  <c r="AG24" i="7" s="1"/>
  <c r="AH24" i="7" s="1"/>
  <c r="U33" i="7"/>
  <c r="V33" i="7" s="1"/>
  <c r="D37" i="7"/>
  <c r="AK37" i="7" s="1"/>
  <c r="Y29" i="7"/>
  <c r="Y37" i="7"/>
  <c r="D29" i="7"/>
  <c r="AE29" i="7" s="1"/>
  <c r="AF29" i="7" s="1"/>
  <c r="U17" i="7"/>
  <c r="V17" i="7" s="1"/>
  <c r="P14" i="7"/>
  <c r="S23" i="7"/>
  <c r="T23" i="7" s="1"/>
  <c r="D27" i="7"/>
  <c r="AE27" i="7" s="1"/>
  <c r="AF27" i="7" s="1"/>
  <c r="Y27" i="7"/>
  <c r="D31" i="7"/>
  <c r="AE31" i="7" s="1"/>
  <c r="AF31" i="7" s="1"/>
  <c r="S35" i="7"/>
  <c r="T35" i="7" s="1"/>
  <c r="U14" i="7"/>
  <c r="V14" i="7" s="1"/>
  <c r="P19" i="7"/>
  <c r="Y22" i="7"/>
  <c r="U23" i="7"/>
  <c r="V23" i="7" s="1"/>
  <c r="P27" i="7"/>
  <c r="P31" i="7"/>
  <c r="P34" i="7"/>
  <c r="U35" i="7"/>
  <c r="V35" i="7" s="1"/>
  <c r="Q17" i="7"/>
  <c r="R17" i="7" s="1"/>
  <c r="P21" i="7"/>
  <c r="U25" i="7"/>
  <c r="V25" i="7" s="1"/>
  <c r="U29" i="7"/>
  <c r="V29" i="7" s="1"/>
  <c r="S33" i="7"/>
  <c r="T33" i="7" s="1"/>
  <c r="U37" i="7"/>
  <c r="V37" i="7" s="1"/>
  <c r="D17" i="7"/>
  <c r="AE17" i="7" s="1"/>
  <c r="AF17" i="7" s="1"/>
  <c r="D33" i="7"/>
  <c r="AE33" i="7" s="1"/>
  <c r="AF33" i="7" s="1"/>
  <c r="D25" i="7"/>
  <c r="AE25" i="7" s="1"/>
  <c r="AF25" i="7" s="1"/>
  <c r="P17" i="7"/>
  <c r="Q21" i="7"/>
  <c r="R21" i="7" s="1"/>
  <c r="X21" i="7" s="1"/>
  <c r="Z21" i="7" s="1"/>
  <c r="AA21" i="7" s="1"/>
  <c r="E21" i="7" s="1"/>
  <c r="Q25" i="7"/>
  <c r="R25" i="7" s="1"/>
  <c r="S29" i="7"/>
  <c r="T29" i="7" s="1"/>
  <c r="Q33" i="7"/>
  <c r="R33" i="7" s="1"/>
  <c r="S37" i="7"/>
  <c r="T37" i="7" s="1"/>
  <c r="D21" i="7"/>
  <c r="AK21" i="7" s="1"/>
  <c r="Y21" i="7"/>
  <c r="P25" i="7"/>
  <c r="P29" i="7"/>
  <c r="P37" i="7"/>
  <c r="S14" i="7"/>
  <c r="T14" i="7" s="1"/>
  <c r="U22" i="7"/>
  <c r="V22" i="7" s="1"/>
  <c r="Q26" i="7"/>
  <c r="R26" i="7" s="1"/>
  <c r="Y26" i="7"/>
  <c r="Q30" i="7"/>
  <c r="R30" i="7" s="1"/>
  <c r="Y30" i="7"/>
  <c r="D34" i="7"/>
  <c r="AG34" i="7" s="1"/>
  <c r="AH34" i="7" s="1"/>
  <c r="U34" i="7"/>
  <c r="V34" i="7" s="1"/>
  <c r="D30" i="7"/>
  <c r="AE30" i="7" s="1"/>
  <c r="AF30" i="7" s="1"/>
  <c r="D18" i="7"/>
  <c r="AE18" i="7" s="1"/>
  <c r="AF18" i="7" s="1"/>
  <c r="Q14" i="7"/>
  <c r="R14" i="7" s="1"/>
  <c r="W14" i="7" s="1"/>
  <c r="P15" i="7"/>
  <c r="S17" i="7"/>
  <c r="T17" i="7" s="1"/>
  <c r="U18" i="7"/>
  <c r="V18" i="7" s="1"/>
  <c r="S22" i="7"/>
  <c r="T22" i="7" s="1"/>
  <c r="P23" i="7"/>
  <c r="P26" i="7"/>
  <c r="U26" i="7"/>
  <c r="V26" i="7" s="1"/>
  <c r="Q27" i="7"/>
  <c r="R27" i="7" s="1"/>
  <c r="Q29" i="7"/>
  <c r="R29" i="7" s="1"/>
  <c r="P30" i="7"/>
  <c r="U30" i="7"/>
  <c r="V30" i="7" s="1"/>
  <c r="S34" i="7"/>
  <c r="T34" i="7" s="1"/>
  <c r="S18" i="7"/>
  <c r="T18" i="7" s="1"/>
  <c r="Q22" i="7"/>
  <c r="R22" i="7" s="1"/>
  <c r="D26" i="7"/>
  <c r="AE26" i="7" s="1"/>
  <c r="AF26" i="7" s="1"/>
  <c r="Q34" i="7"/>
  <c r="R34" i="7" s="1"/>
  <c r="P13" i="7"/>
  <c r="Y13" i="7"/>
  <c r="U13" i="7"/>
  <c r="V13" i="7" s="1"/>
  <c r="D22" i="7"/>
  <c r="AK22" i="7" s="1"/>
  <c r="D14" i="7"/>
  <c r="AK14" i="7" s="1"/>
  <c r="B11" i="7"/>
  <c r="D15" i="7"/>
  <c r="AK15" i="7" s="1"/>
  <c r="D13" i="7"/>
  <c r="AK13" i="7" s="1"/>
  <c r="P22" i="7"/>
  <c r="Q20" i="7"/>
  <c r="R20" i="7" s="1"/>
  <c r="Q19" i="7"/>
  <c r="R19" i="7" s="1"/>
  <c r="Q23" i="7"/>
  <c r="R23" i="7" s="1"/>
  <c r="Q18" i="7"/>
  <c r="R18" i="7" s="1"/>
  <c r="Q24" i="7"/>
  <c r="R24" i="7" s="1"/>
  <c r="B88" i="6"/>
  <c r="H96" i="6"/>
  <c r="X20" i="7" l="1"/>
  <c r="Z20" i="7" s="1"/>
  <c r="AA20" i="7" s="1"/>
  <c r="E20" i="7" s="1"/>
  <c r="X36" i="7"/>
  <c r="AA36" i="7" s="1"/>
  <c r="E36" i="7" s="1"/>
  <c r="AB24" i="7"/>
  <c r="AC16" i="7"/>
  <c r="AD16" i="7" s="1"/>
  <c r="AI16" i="7" s="1"/>
  <c r="AE16" i="7"/>
  <c r="AF16" i="7" s="1"/>
  <c r="AC19" i="7"/>
  <c r="AD19" i="7" s="1"/>
  <c r="AB19" i="7"/>
  <c r="AE19" i="7"/>
  <c r="AF19" i="7" s="1"/>
  <c r="AJ12" i="7"/>
  <c r="AL12" i="7" s="1"/>
  <c r="AM12" i="7" s="1"/>
  <c r="X16" i="7"/>
  <c r="Z16" i="7" s="1"/>
  <c r="AA16" i="7" s="1"/>
  <c r="E16" i="7" s="1"/>
  <c r="AG16" i="7"/>
  <c r="AH16" i="7" s="1"/>
  <c r="AC35" i="7"/>
  <c r="AD35" i="7" s="1"/>
  <c r="AB35" i="7"/>
  <c r="AB16" i="7"/>
  <c r="AE20" i="7"/>
  <c r="AF20" i="7" s="1"/>
  <c r="X24" i="7"/>
  <c r="Z24" i="7" s="1"/>
  <c r="AA24" i="7" s="1"/>
  <c r="E24" i="7" s="1"/>
  <c r="X28" i="7"/>
  <c r="AA28" i="7" s="1"/>
  <c r="E28" i="7" s="1"/>
  <c r="AE32" i="7"/>
  <c r="AF32" i="7" s="1"/>
  <c r="AC23" i="7"/>
  <c r="AD23" i="7" s="1"/>
  <c r="AK28" i="7"/>
  <c r="X32" i="7"/>
  <c r="AA32" i="7" s="1"/>
  <c r="E32" i="7" s="1"/>
  <c r="AC28" i="7"/>
  <c r="AD28" i="7" s="1"/>
  <c r="AG28" i="7"/>
  <c r="AH28" i="7" s="1"/>
  <c r="X31" i="7"/>
  <c r="AA31" i="7" s="1"/>
  <c r="E31" i="7" s="1"/>
  <c r="AG35" i="7"/>
  <c r="AH35" i="7" s="1"/>
  <c r="AC24" i="7"/>
  <c r="AD24" i="7" s="1"/>
  <c r="AC32" i="7"/>
  <c r="AD32" i="7" s="1"/>
  <c r="AB33" i="7"/>
  <c r="AB32" i="7"/>
  <c r="AB28" i="7"/>
  <c r="AG33" i="7"/>
  <c r="AH33" i="7" s="1"/>
  <c r="X27" i="7"/>
  <c r="AA27" i="7" s="1"/>
  <c r="E27" i="7" s="1"/>
  <c r="X15" i="7"/>
  <c r="Z15" i="7" s="1"/>
  <c r="AA15" i="7" s="1"/>
  <c r="E15" i="7" s="1"/>
  <c r="AC20" i="7"/>
  <c r="AD20" i="7" s="1"/>
  <c r="AG27" i="7"/>
  <c r="AH27" i="7" s="1"/>
  <c r="AB27" i="7"/>
  <c r="AC36" i="7"/>
  <c r="AD36" i="7" s="1"/>
  <c r="AB20" i="7"/>
  <c r="AB36" i="7"/>
  <c r="AG36" i="7"/>
  <c r="AH36" i="7" s="1"/>
  <c r="X19" i="7"/>
  <c r="Z19" i="7" s="1"/>
  <c r="AA19" i="7" s="1"/>
  <c r="E19" i="7" s="1"/>
  <c r="AK29" i="7"/>
  <c r="AE36" i="7"/>
  <c r="AF36" i="7" s="1"/>
  <c r="AB31" i="7"/>
  <c r="AB29" i="7"/>
  <c r="AC37" i="7"/>
  <c r="AD37" i="7" s="1"/>
  <c r="AG23" i="7"/>
  <c r="AH23" i="7" s="1"/>
  <c r="AE23" i="7"/>
  <c r="AF23" i="7" s="1"/>
  <c r="AB23" i="7"/>
  <c r="AE24" i="7"/>
  <c r="AF24" i="7" s="1"/>
  <c r="AJ24" i="7" s="1"/>
  <c r="AK24" i="7"/>
  <c r="AC33" i="7"/>
  <c r="AD33" i="7" s="1"/>
  <c r="X34" i="7"/>
  <c r="AA34" i="7" s="1"/>
  <c r="E34" i="7" s="1"/>
  <c r="X37" i="7"/>
  <c r="AA37" i="7" s="1"/>
  <c r="E37" i="7" s="1"/>
  <c r="X25" i="7"/>
  <c r="Z25" i="7" s="1"/>
  <c r="X30" i="7"/>
  <c r="AA30" i="7" s="1"/>
  <c r="E30" i="7" s="1"/>
  <c r="X35" i="7"/>
  <c r="AA35" i="7" s="1"/>
  <c r="E35" i="7" s="1"/>
  <c r="AC29" i="7"/>
  <c r="AD29" i="7" s="1"/>
  <c r="AK30" i="7"/>
  <c r="AG29" i="7"/>
  <c r="AH29" i="7" s="1"/>
  <c r="X29" i="7"/>
  <c r="AA29" i="7" s="1"/>
  <c r="E29" i="7" s="1"/>
  <c r="AG25" i="7"/>
  <c r="AH25" i="7" s="1"/>
  <c r="AE21" i="7"/>
  <c r="AF21" i="7" s="1"/>
  <c r="AC30" i="7"/>
  <c r="AD30" i="7" s="1"/>
  <c r="AC31" i="7"/>
  <c r="AD31" i="7" s="1"/>
  <c r="AB30" i="7"/>
  <c r="AC25" i="7"/>
  <c r="AD25" i="7" s="1"/>
  <c r="X22" i="7"/>
  <c r="Z22" i="7" s="1"/>
  <c r="AA22" i="7" s="1"/>
  <c r="E22" i="7" s="1"/>
  <c r="AG37" i="7"/>
  <c r="AH37" i="7" s="1"/>
  <c r="AB25" i="7"/>
  <c r="AB37" i="7"/>
  <c r="AK25" i="7"/>
  <c r="X23" i="7"/>
  <c r="Z23" i="7" s="1"/>
  <c r="AA23" i="7" s="1"/>
  <c r="E23" i="7" s="1"/>
  <c r="AG31" i="7"/>
  <c r="AH31" i="7" s="1"/>
  <c r="AE37" i="7"/>
  <c r="AF37" i="7" s="1"/>
  <c r="AC34" i="7"/>
  <c r="AD34" i="7" s="1"/>
  <c r="AB21" i="7"/>
  <c r="AC18" i="7"/>
  <c r="AD18" i="7" s="1"/>
  <c r="AC27" i="7"/>
  <c r="AD27" i="7" s="1"/>
  <c r="AK27" i="7"/>
  <c r="X14" i="7"/>
  <c r="Z14" i="7" s="1"/>
  <c r="AA14" i="7" s="1"/>
  <c r="E14" i="7" s="1"/>
  <c r="X33" i="7"/>
  <c r="AA33" i="7" s="1"/>
  <c r="E33" i="7" s="1"/>
  <c r="AB18" i="7"/>
  <c r="AC21" i="7"/>
  <c r="AD21" i="7" s="1"/>
  <c r="AG21" i="7"/>
  <c r="AH21" i="7" s="1"/>
  <c r="AK26" i="7"/>
  <c r="AB17" i="7"/>
  <c r="AB26" i="7"/>
  <c r="AC26" i="7"/>
  <c r="AD26" i="7" s="1"/>
  <c r="X17" i="7"/>
  <c r="Z17" i="7" s="1"/>
  <c r="AG17" i="7"/>
  <c r="AH17" i="7" s="1"/>
  <c r="AC17" i="7"/>
  <c r="AD17" i="7" s="1"/>
  <c r="AG26" i="7"/>
  <c r="AH26" i="7" s="1"/>
  <c r="X26" i="7"/>
  <c r="AA26" i="7" s="1"/>
  <c r="E26" i="7" s="1"/>
  <c r="X18" i="7"/>
  <c r="Z18" i="7" s="1"/>
  <c r="AA18" i="7" s="1"/>
  <c r="E18" i="7" s="1"/>
  <c r="AG18" i="7"/>
  <c r="AH18" i="7" s="1"/>
  <c r="AG30" i="7"/>
  <c r="AH30" i="7" s="1"/>
  <c r="AB34" i="7"/>
  <c r="AB22" i="7"/>
  <c r="AE34" i="7"/>
  <c r="AF34" i="7" s="1"/>
  <c r="X13" i="7"/>
  <c r="Z13" i="7" s="1"/>
  <c r="AA13" i="7" s="1"/>
  <c r="E13" i="7" s="1"/>
  <c r="AE22" i="7"/>
  <c r="AF22" i="7" s="1"/>
  <c r="AC22" i="7"/>
  <c r="AD22" i="7" s="1"/>
  <c r="AG22" i="7"/>
  <c r="AH22" i="7" s="1"/>
  <c r="AB14" i="7"/>
  <c r="AG15" i="7"/>
  <c r="AH15" i="7" s="1"/>
  <c r="AG14" i="7"/>
  <c r="AH14" i="7" s="1"/>
  <c r="AE14" i="7"/>
  <c r="AF14" i="7" s="1"/>
  <c r="AC14" i="7"/>
  <c r="AD14" i="7" s="1"/>
  <c r="AI14" i="7" s="1"/>
  <c r="AC15" i="7"/>
  <c r="AD15" i="7" s="1"/>
  <c r="AI15" i="7" s="1"/>
  <c r="AB15" i="7"/>
  <c r="AE15" i="7"/>
  <c r="AF15" i="7" s="1"/>
  <c r="AB13" i="7"/>
  <c r="AC13" i="7"/>
  <c r="AD13" i="7" s="1"/>
  <c r="AI13" i="7" s="1"/>
  <c r="AE13" i="7"/>
  <c r="AF13" i="7" s="1"/>
  <c r="AG13" i="7"/>
  <c r="AH13" i="7" s="1"/>
  <c r="I48" i="5"/>
  <c r="J48" i="5" s="1"/>
  <c r="I74" i="6" s="1"/>
  <c r="AJ16" i="7" l="1"/>
  <c r="AL16" i="7" s="1"/>
  <c r="AM16" i="7" s="1"/>
  <c r="F16" i="7" s="1"/>
  <c r="AJ19" i="7"/>
  <c r="AL19" i="7" s="1"/>
  <c r="AM19" i="7" s="1"/>
  <c r="F19" i="7" s="1"/>
  <c r="G19" i="7" s="1"/>
  <c r="AJ35" i="7"/>
  <c r="AM35" i="7" s="1"/>
  <c r="F35" i="7" s="1"/>
  <c r="AJ20" i="7"/>
  <c r="AL20" i="7" s="1"/>
  <c r="AM20" i="7" s="1"/>
  <c r="F20" i="7" s="1"/>
  <c r="G20" i="7" s="1"/>
  <c r="AJ32" i="7"/>
  <c r="AM32" i="7" s="1"/>
  <c r="F32" i="7" s="1"/>
  <c r="AJ25" i="7"/>
  <c r="AL25" i="7" s="1"/>
  <c r="AM25" i="7" s="1"/>
  <c r="F25" i="7" s="1"/>
  <c r="AJ36" i="7"/>
  <c r="AM36" i="7" s="1"/>
  <c r="F36" i="7" s="1"/>
  <c r="AJ33" i="7"/>
  <c r="AM33" i="7" s="1"/>
  <c r="F33" i="7" s="1"/>
  <c r="AJ28" i="7"/>
  <c r="AM28" i="7" s="1"/>
  <c r="F28" i="7" s="1"/>
  <c r="G28" i="7" s="1"/>
  <c r="AJ23" i="7"/>
  <c r="AL23" i="7" s="1"/>
  <c r="AM23" i="7" s="1"/>
  <c r="F23" i="7" s="1"/>
  <c r="AJ34" i="7"/>
  <c r="AM34" i="7" s="1"/>
  <c r="F34" i="7" s="1"/>
  <c r="AJ30" i="7"/>
  <c r="AM30" i="7" s="1"/>
  <c r="F30" i="7" s="1"/>
  <c r="AJ27" i="7"/>
  <c r="AM27" i="7" s="1"/>
  <c r="F27" i="7" s="1"/>
  <c r="G27" i="7" s="1"/>
  <c r="AJ37" i="7"/>
  <c r="AM37" i="7" s="1"/>
  <c r="F37" i="7" s="1"/>
  <c r="AA25" i="7"/>
  <c r="E25" i="7" s="1"/>
  <c r="AJ26" i="7"/>
  <c r="AM26" i="7" s="1"/>
  <c r="F26" i="7" s="1"/>
  <c r="AJ31" i="7"/>
  <c r="AM31" i="7" s="1"/>
  <c r="F31" i="7" s="1"/>
  <c r="AJ29" i="7"/>
  <c r="AM29" i="7" s="1"/>
  <c r="F29" i="7" s="1"/>
  <c r="G29" i="7" s="1"/>
  <c r="AJ21" i="7"/>
  <c r="AL21" i="7" s="1"/>
  <c r="AM21" i="7" s="1"/>
  <c r="F21" i="7" s="1"/>
  <c r="AA17" i="7"/>
  <c r="E17" i="7" s="1"/>
  <c r="AJ18" i="7"/>
  <c r="AL18" i="7" s="1"/>
  <c r="AM18" i="7" s="1"/>
  <c r="F18" i="7" s="1"/>
  <c r="AJ17" i="7"/>
  <c r="AL17" i="7" s="1"/>
  <c r="AM17" i="7" s="1"/>
  <c r="F17" i="7" s="1"/>
  <c r="AJ22" i="7"/>
  <c r="AL22" i="7" s="1"/>
  <c r="AM22" i="7" s="1"/>
  <c r="F22" i="7" s="1"/>
  <c r="G22" i="7" s="1"/>
  <c r="AJ14" i="7"/>
  <c r="AL14" i="7" s="1"/>
  <c r="AM14" i="7" s="1"/>
  <c r="F14" i="7" s="1"/>
  <c r="AJ15" i="7"/>
  <c r="AL15" i="7" s="1"/>
  <c r="AM15" i="7" s="1"/>
  <c r="F15" i="7" s="1"/>
  <c r="AJ13" i="7"/>
  <c r="AL24" i="7"/>
  <c r="AM24" i="7" s="1"/>
  <c r="F24" i="7" s="1"/>
  <c r="J20" i="2"/>
  <c r="J23" i="2"/>
  <c r="I42" i="5"/>
  <c r="J42" i="5" s="1"/>
  <c r="I69" i="6" s="1"/>
  <c r="I41" i="5"/>
  <c r="J41" i="5" s="1"/>
  <c r="I68" i="6" s="1"/>
  <c r="I40" i="5"/>
  <c r="J40" i="5" s="1"/>
  <c r="I67" i="6" s="1"/>
  <c r="J49" i="5"/>
  <c r="I75" i="6" s="1"/>
  <c r="J47" i="5"/>
  <c r="I73" i="6" s="1"/>
  <c r="J46" i="5"/>
  <c r="I72" i="6" s="1"/>
  <c r="J45" i="5"/>
  <c r="I71" i="6" s="1"/>
  <c r="I44" i="5"/>
  <c r="J44" i="5" s="1"/>
  <c r="I70" i="6" s="1"/>
  <c r="I38" i="5"/>
  <c r="H64" i="6" s="1"/>
  <c r="I37" i="5"/>
  <c r="G63" i="6" s="1"/>
  <c r="I36" i="5"/>
  <c r="G62" i="6" s="1"/>
  <c r="I35" i="5"/>
  <c r="G61" i="6" s="1"/>
  <c r="I34" i="5"/>
  <c r="G60" i="6" s="1"/>
  <c r="I33" i="5"/>
  <c r="G59" i="6" s="1"/>
  <c r="I32" i="5"/>
  <c r="G58" i="6" s="1"/>
  <c r="I31" i="5"/>
  <c r="G57" i="6" s="1"/>
  <c r="J26" i="5"/>
  <c r="J24" i="5"/>
  <c r="I49" i="6" s="1"/>
  <c r="J22" i="5"/>
  <c r="I43" i="6" s="1"/>
  <c r="J44" i="6" s="1"/>
  <c r="J19" i="5"/>
  <c r="I47" i="6" s="1"/>
  <c r="I36" i="6"/>
  <c r="E6" i="5"/>
  <c r="E5" i="5"/>
  <c r="E4" i="5"/>
  <c r="E3" i="5"/>
  <c r="G35" i="7" l="1"/>
  <c r="G30" i="7"/>
  <c r="G33" i="7"/>
  <c r="G32" i="7"/>
  <c r="G37" i="7"/>
  <c r="G36" i="7"/>
  <c r="G23" i="7"/>
  <c r="G34" i="7"/>
  <c r="G25" i="7"/>
  <c r="G26" i="7"/>
  <c r="G21" i="7"/>
  <c r="G31" i="7"/>
  <c r="AL13" i="7"/>
  <c r="AM13" i="7" s="1"/>
  <c r="F13" i="7" s="1"/>
  <c r="G24" i="7"/>
  <c r="G18" i="7"/>
  <c r="G17" i="7"/>
  <c r="G16" i="7"/>
  <c r="G15" i="7"/>
  <c r="G14" i="7"/>
  <c r="J60" i="5"/>
  <c r="I48" i="6"/>
  <c r="J49" i="6" s="1"/>
  <c r="I76" i="6"/>
  <c r="J76" i="6" s="1"/>
  <c r="K7" i="2"/>
  <c r="P3" i="2"/>
  <c r="J3" i="2"/>
  <c r="C3" i="2"/>
  <c r="O2" i="2"/>
  <c r="D2" i="2"/>
  <c r="H49" i="1"/>
  <c r="H47" i="1"/>
  <c r="H44" i="1"/>
  <c r="H43" i="1"/>
  <c r="H42" i="1"/>
  <c r="H41" i="1"/>
  <c r="H40" i="1"/>
  <c r="R6" i="2"/>
  <c r="R7" i="2" s="1"/>
  <c r="S22" i="2"/>
  <c r="M7" i="2"/>
  <c r="M8" i="2" s="1"/>
  <c r="M9" i="2" s="1"/>
  <c r="M10" i="2" s="1"/>
  <c r="M11" i="2" s="1"/>
  <c r="M12" i="2" s="1"/>
  <c r="M13" i="2" s="1"/>
  <c r="M14" i="2" s="1"/>
  <c r="M15" i="2" s="1"/>
  <c r="M16" i="2" s="1"/>
  <c r="M17" i="2" s="1"/>
  <c r="J21" i="2"/>
  <c r="G7" i="2"/>
  <c r="G8" i="2" s="1"/>
  <c r="G9" i="2" s="1"/>
  <c r="G11" i="2" s="1"/>
  <c r="G12" i="2" s="1"/>
  <c r="G13" i="2" s="1"/>
  <c r="G14" i="2" s="1"/>
  <c r="G15" i="2" s="1"/>
  <c r="G16" i="2" s="1"/>
  <c r="G17" i="2" s="1"/>
  <c r="F11" i="2"/>
  <c r="F12" i="2" s="1"/>
  <c r="F13" i="2" s="1"/>
  <c r="F14" i="2" s="1"/>
  <c r="F15" i="2" s="1"/>
  <c r="F17" i="2" s="1"/>
  <c r="F7" i="2"/>
  <c r="F8" i="2" s="1"/>
  <c r="F9" i="2" s="1"/>
  <c r="C6" i="2"/>
  <c r="C7" i="2" s="1"/>
  <c r="C8" i="2" s="1"/>
  <c r="C9" i="2" s="1"/>
  <c r="C10" i="2" s="1"/>
  <c r="C11" i="2" s="1"/>
  <c r="C12" i="2" s="1"/>
  <c r="C13" i="2" s="1"/>
  <c r="C14" i="2" s="1"/>
  <c r="C15" i="2" s="1"/>
  <c r="C16" i="2" s="1"/>
  <c r="C17" i="2" s="1"/>
  <c r="C90" i="4"/>
  <c r="C89" i="4"/>
  <c r="L75" i="4"/>
  <c r="L74" i="4"/>
  <c r="K71" i="4"/>
  <c r="J71" i="4"/>
  <c r="K70" i="4"/>
  <c r="J70" i="4"/>
  <c r="K69" i="4"/>
  <c r="J69" i="4"/>
  <c r="K68" i="4"/>
  <c r="J68" i="4"/>
  <c r="K67" i="4"/>
  <c r="J67" i="4"/>
  <c r="H62" i="4"/>
  <c r="H61" i="4"/>
  <c r="H60" i="4"/>
  <c r="H59" i="4"/>
  <c r="H58" i="4"/>
  <c r="H57" i="4"/>
  <c r="H56" i="4"/>
  <c r="H55" i="4"/>
  <c r="H54" i="4"/>
  <c r="H53" i="4"/>
  <c r="J44" i="4"/>
  <c r="L45" i="4" s="1"/>
  <c r="K41" i="4"/>
  <c r="J36" i="4"/>
  <c r="J35" i="4"/>
  <c r="J28" i="4"/>
  <c r="K33" i="4" s="1"/>
  <c r="H11" i="4"/>
  <c r="E11" i="4"/>
  <c r="B11" i="4"/>
  <c r="H9" i="4"/>
  <c r="B9" i="4"/>
  <c r="H8" i="4"/>
  <c r="B8" i="4"/>
  <c r="I81" i="4" s="1"/>
  <c r="H7" i="4"/>
  <c r="B7" i="4"/>
  <c r="I89" i="4" s="1"/>
  <c r="S24" i="2"/>
  <c r="J24" i="2"/>
  <c r="T24" i="2" s="1"/>
  <c r="S23" i="2"/>
  <c r="T23" i="2" s="1"/>
  <c r="J22" i="2"/>
  <c r="S21" i="2"/>
  <c r="S20" i="2"/>
  <c r="P8" i="2"/>
  <c r="P9" i="2" s="1"/>
  <c r="P10" i="2" s="1"/>
  <c r="P11" i="2" s="1"/>
  <c r="P12" i="2" s="1"/>
  <c r="P13" i="2" s="1"/>
  <c r="P14" i="2" s="1"/>
  <c r="P15" i="2" s="1"/>
  <c r="P16" i="2" s="1"/>
  <c r="P17" i="2" s="1"/>
  <c r="Q7" i="2"/>
  <c r="P7" i="2"/>
  <c r="O7" i="2"/>
  <c r="O8" i="2" s="1"/>
  <c r="O9" i="2" s="1"/>
  <c r="L7" i="2"/>
  <c r="L8" i="2" s="1"/>
  <c r="L9" i="2" s="1"/>
  <c r="L10" i="2" s="1"/>
  <c r="L11" i="2" s="1"/>
  <c r="L12" i="2" s="1"/>
  <c r="L13" i="2" s="1"/>
  <c r="L14" i="2" s="1"/>
  <c r="L15" i="2" s="1"/>
  <c r="L16" i="2" s="1"/>
  <c r="L17" i="2" s="1"/>
  <c r="P25" i="2" l="1"/>
  <c r="G13" i="7"/>
  <c r="G38" i="7" s="1"/>
  <c r="T21" i="2"/>
  <c r="T20" i="2"/>
  <c r="L76" i="4"/>
  <c r="L78" i="4" s="1"/>
  <c r="C82" i="4" s="1"/>
  <c r="J62" i="4"/>
  <c r="K62" i="4" s="1"/>
  <c r="L72" i="4" s="1"/>
  <c r="K36" i="4"/>
  <c r="I90" i="4"/>
  <c r="T22" i="2"/>
  <c r="R8" i="2"/>
  <c r="R9" i="2" s="1"/>
  <c r="R10" i="2" s="1"/>
  <c r="R11" i="2" s="1"/>
  <c r="R12" i="2" s="1"/>
  <c r="R13" i="2" s="1"/>
  <c r="R14" i="2" s="1"/>
  <c r="K37" i="4"/>
  <c r="L42" i="4" s="1"/>
  <c r="L46" i="4" s="1"/>
  <c r="L49" i="4" s="1"/>
  <c r="C81" i="4"/>
  <c r="K8" i="2"/>
  <c r="O10" i="2"/>
  <c r="O11" i="2" s="1"/>
  <c r="O12" i="2" s="1"/>
  <c r="O13" i="2" s="1"/>
  <c r="O14" i="2" s="1"/>
  <c r="O15" i="2" s="1"/>
  <c r="O16" i="2" s="1"/>
  <c r="O17" i="2" s="1"/>
  <c r="L25" i="2"/>
  <c r="F25" i="2"/>
  <c r="D7" i="2"/>
  <c r="D8" i="2" s="1"/>
  <c r="D9" i="2" s="1"/>
  <c r="D10" i="2" s="1"/>
  <c r="D11" i="2" s="1"/>
  <c r="D12" i="2" s="1"/>
  <c r="D13" i="2" s="1"/>
  <c r="D14" i="2" s="1"/>
  <c r="D15" i="2" s="1"/>
  <c r="D16" i="2" s="1"/>
  <c r="D17" i="2" s="1"/>
  <c r="H7" i="2"/>
  <c r="H8" i="2" s="1"/>
  <c r="H9" i="2" s="1"/>
  <c r="H10" i="2" s="1"/>
  <c r="H11" i="2" s="1"/>
  <c r="H12" i="2" s="1"/>
  <c r="H13" i="2" s="1"/>
  <c r="H14" i="2" s="1"/>
  <c r="H15" i="2" s="1"/>
  <c r="H16" i="2" s="1"/>
  <c r="H17" i="2" s="1"/>
  <c r="Q8" i="2"/>
  <c r="Q9" i="2" s="1"/>
  <c r="Q10" i="2" s="1"/>
  <c r="Q11" i="2" s="1"/>
  <c r="Q12" i="2" s="1"/>
  <c r="Q13" i="2" s="1"/>
  <c r="Q14" i="2" s="1"/>
  <c r="Q15" i="2" s="1"/>
  <c r="Q16" i="2" s="1"/>
  <c r="Q17" i="2" s="1"/>
  <c r="J11" i="2" l="1"/>
  <c r="Q25" i="2"/>
  <c r="G12" i="5"/>
  <c r="S6" i="2"/>
  <c r="L73" i="4"/>
  <c r="S7" i="2"/>
  <c r="R25" i="2"/>
  <c r="J66" i="5" s="1"/>
  <c r="K84" i="6" s="1"/>
  <c r="M25" i="2"/>
  <c r="J10" i="2"/>
  <c r="K9" i="2"/>
  <c r="G25" i="2"/>
  <c r="J6" i="2"/>
  <c r="O25" i="2"/>
  <c r="D25" i="2"/>
  <c r="H25" i="2"/>
  <c r="S8" i="2" l="1"/>
  <c r="G15" i="5"/>
  <c r="J15" i="5" s="1"/>
  <c r="I34" i="6"/>
  <c r="J36" i="6" s="1"/>
  <c r="J7" i="2"/>
  <c r="T7" i="2" s="1"/>
  <c r="I30" i="5"/>
  <c r="G56" i="6" s="1"/>
  <c r="J12" i="2"/>
  <c r="S18" i="2"/>
  <c r="J18" i="2"/>
  <c r="T6" i="2"/>
  <c r="K10" i="2"/>
  <c r="J8" i="2" l="1"/>
  <c r="T8" i="2" s="1"/>
  <c r="J13" i="2"/>
  <c r="J19" i="2"/>
  <c r="S9" i="2"/>
  <c r="T18" i="2"/>
  <c r="K11" i="2"/>
  <c r="S10" i="2"/>
  <c r="T10" i="2" s="1"/>
  <c r="J9" i="2"/>
  <c r="S19" i="2" l="1"/>
  <c r="J14" i="2"/>
  <c r="S11" i="2"/>
  <c r="T11" i="2" s="1"/>
  <c r="K12" i="2"/>
  <c r="T9" i="2"/>
  <c r="J15" i="2" l="1"/>
  <c r="T19" i="2"/>
  <c r="K13" i="2"/>
  <c r="S12" i="2"/>
  <c r="T12" i="2" s="1"/>
  <c r="J16" i="2" l="1"/>
  <c r="I25" i="2"/>
  <c r="S13" i="2"/>
  <c r="T13" i="2" s="1"/>
  <c r="K14" i="2"/>
  <c r="J17" i="2" l="1"/>
  <c r="J25" i="2" s="1"/>
  <c r="C25" i="2"/>
  <c r="N25" i="2"/>
  <c r="K15" i="2"/>
  <c r="S14" i="2"/>
  <c r="T14" i="2" s="1"/>
  <c r="E25" i="2" l="1"/>
  <c r="J8" i="5"/>
  <c r="J16" i="5" s="1"/>
  <c r="J18" i="5" s="1"/>
  <c r="J20" i="5" s="1"/>
  <c r="S15" i="2"/>
  <c r="T15" i="2" s="1"/>
  <c r="K16" i="2"/>
  <c r="J23" i="5" l="1"/>
  <c r="J25" i="5" s="1"/>
  <c r="J27" i="5" s="1"/>
  <c r="I26" i="6"/>
  <c r="J31" i="6" s="1"/>
  <c r="S16" i="2"/>
  <c r="T16" i="2" s="1"/>
  <c r="K17" i="2"/>
  <c r="K37" i="6" l="1"/>
  <c r="S17" i="2"/>
  <c r="K25" i="2"/>
  <c r="G55" i="6" s="1"/>
  <c r="I65" i="6" s="1"/>
  <c r="K39" i="6" l="1"/>
  <c r="K45" i="6" s="1"/>
  <c r="K50" i="6" s="1"/>
  <c r="K52" i="6" s="1"/>
  <c r="S25" i="2"/>
  <c r="T17" i="2"/>
  <c r="T25" i="2" s="1"/>
  <c r="I39" i="5" l="1"/>
  <c r="J39" i="5" s="1"/>
  <c r="J50" i="5" s="1"/>
  <c r="I51" i="5" l="1"/>
  <c r="J51" i="5" s="1"/>
  <c r="J65" i="6"/>
  <c r="K77" i="6" s="1"/>
  <c r="K78" i="6" s="1"/>
  <c r="I10" i="7" l="1"/>
  <c r="AG10" i="7" s="1"/>
  <c r="AH10" i="7" s="1"/>
  <c r="F54" i="5"/>
  <c r="I54" i="5" s="1"/>
  <c r="J58" i="5" s="1"/>
  <c r="F55" i="5"/>
  <c r="I55" i="5" s="1"/>
  <c r="F56" i="5"/>
  <c r="I56" i="5" s="1"/>
  <c r="AK10" i="7" l="1"/>
  <c r="AC10" i="7"/>
  <c r="AD10" i="7" s="1"/>
  <c r="AI10" i="7" s="1"/>
  <c r="AE10" i="7"/>
  <c r="AF10" i="7" s="1"/>
  <c r="AB10" i="7"/>
  <c r="I57" i="5"/>
  <c r="J59" i="5" s="1"/>
  <c r="J61" i="5" s="1"/>
  <c r="AJ10" i="7" l="1"/>
  <c r="AL10" i="7" s="1"/>
  <c r="AM10" i="7" s="1"/>
  <c r="K79" i="6"/>
  <c r="J62" i="5"/>
  <c r="K80" i="6" s="1"/>
  <c r="K81" i="6" l="1"/>
  <c r="J63" i="5"/>
  <c r="F10" i="7" l="1"/>
  <c r="H10" i="7" l="1"/>
  <c r="U10" i="7" l="1"/>
  <c r="V10" i="7" s="1"/>
  <c r="S10" i="7"/>
  <c r="T10" i="7" s="1"/>
  <c r="C11" i="7"/>
  <c r="P10" i="7"/>
  <c r="Q10" i="7"/>
  <c r="R10" i="7" s="1"/>
  <c r="W10" i="7" s="1"/>
  <c r="Y10" i="7"/>
  <c r="X10" i="7" l="1"/>
  <c r="Z10" i="7" s="1"/>
  <c r="AA10" i="7" s="1"/>
  <c r="J10" i="7" s="1"/>
  <c r="K10" i="7" s="1"/>
  <c r="Y11" i="7"/>
  <c r="U11" i="7"/>
  <c r="V11" i="7" s="1"/>
  <c r="Q11" i="7"/>
  <c r="R11" i="7" s="1"/>
  <c r="W11" i="7" s="1"/>
  <c r="S11" i="7"/>
  <c r="T11" i="7" s="1"/>
  <c r="D11" i="7"/>
  <c r="P11" i="7"/>
  <c r="X11" i="7" l="1"/>
  <c r="Z11" i="7" s="1"/>
  <c r="AE11" i="7"/>
  <c r="AF11" i="7" s="1"/>
  <c r="AG11" i="7"/>
  <c r="AH11" i="7" s="1"/>
  <c r="AB11" i="7"/>
  <c r="AK11" i="7"/>
  <c r="AC11" i="7"/>
  <c r="AD11" i="7" s="1"/>
  <c r="AI11" i="7"/>
  <c r="AA11" i="7" l="1"/>
  <c r="E11" i="7" s="1"/>
  <c r="AJ11" i="7"/>
  <c r="AL11" i="7" l="1"/>
  <c r="AM11" i="7" s="1"/>
  <c r="F11" i="7" s="1"/>
  <c r="G11" i="7" l="1"/>
  <c r="K82" i="6" l="1"/>
  <c r="K83" i="6" s="1"/>
  <c r="B89" i="6" s="1"/>
  <c r="J65" i="5" l="1"/>
  <c r="J68" i="5" s="1"/>
  <c r="K86" i="6" s="1"/>
  <c r="J67" i="5" l="1"/>
  <c r="K8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city</author>
  </authors>
  <commentList>
    <comment ref="J22" authorId="0" shapeId="0" xr:uid="{00000000-0006-0000-0300-000001000000}">
      <text>
        <r>
          <rPr>
            <b/>
            <sz val="9"/>
            <color indexed="81"/>
            <rFont val="Tahoma"/>
            <family val="2"/>
          </rPr>
          <t>In case of construction of House Fill amount in This cell.
&amp; leave blank the above cell</t>
        </r>
      </text>
    </comment>
  </commentList>
</comments>
</file>

<file path=xl/sharedStrings.xml><?xml version="1.0" encoding="utf-8"?>
<sst xmlns="http://schemas.openxmlformats.org/spreadsheetml/2006/main" count="592" uniqueCount="442">
  <si>
    <t xml:space="preserve">5. Tax Sheet पर आप कुछ बदलना चाहते है तो बदल सकते है । इसके बाद आप कोई भी शीट Print कर सकते है । </t>
  </si>
  <si>
    <t>Name</t>
  </si>
  <si>
    <t xml:space="preserve">&lt;- यहाँ अपना नाम लिखें </t>
  </si>
  <si>
    <t>Designation</t>
  </si>
  <si>
    <t xml:space="preserve">&lt;- यहाँ अपने पद का नाम लिखें </t>
  </si>
  <si>
    <t>Class</t>
  </si>
  <si>
    <t>&lt;- यहाँ अपने पद की श्रेणी लिखें (Class 1, 2, 3 or 4)</t>
  </si>
  <si>
    <t>Office</t>
  </si>
  <si>
    <t xml:space="preserve">&lt;- यहाँ अपने ऑफिस का नाम लिखें </t>
  </si>
  <si>
    <t xml:space="preserve">PAN No. </t>
  </si>
  <si>
    <t xml:space="preserve">&lt;- यहाँ अपना PAN नम्बर लिखें </t>
  </si>
  <si>
    <t>Residential Status</t>
  </si>
  <si>
    <t>Resident</t>
  </si>
  <si>
    <t xml:space="preserve">&lt;- यहाँ अपना Residential Status लिखें </t>
  </si>
  <si>
    <t>Non-Resident</t>
  </si>
  <si>
    <t>Not Ordinary Resident</t>
  </si>
  <si>
    <t>Name of Employer</t>
  </si>
  <si>
    <t xml:space="preserve">&lt;- यहाँ अपने ऑफिस के मुखिया का नाम लिखें। </t>
  </si>
  <si>
    <t xml:space="preserve">&lt;- यहाँ अपने ऑफिस के मुखिया का पद लिखें। </t>
  </si>
  <si>
    <t>Address (Office)</t>
  </si>
  <si>
    <t xml:space="preserve">&lt;- यहाँ अपने मुखिया के ऑफिस का नाम लिखें </t>
  </si>
  <si>
    <t xml:space="preserve">&lt;- यहाँ अपने मुखिया का PAN नम्बर लिखें।  </t>
  </si>
  <si>
    <t xml:space="preserve">&lt;- यहाँ अपने मुखिया का TAN नम्बर लिखें।  </t>
  </si>
  <si>
    <t>Income from House property</t>
  </si>
  <si>
    <t>Income from Bank Interest</t>
  </si>
  <si>
    <t>Total Tax Paid Per Month</t>
  </si>
  <si>
    <t>Name of Employee :</t>
  </si>
  <si>
    <t>Designation :</t>
  </si>
  <si>
    <t>Office :</t>
  </si>
  <si>
    <t>Residential Status :</t>
  </si>
  <si>
    <t xml:space="preserve">Sr. No. </t>
  </si>
  <si>
    <t>Salary paid in month of</t>
  </si>
  <si>
    <t xml:space="preserve">Pay </t>
  </si>
  <si>
    <t>PP/ SP</t>
  </si>
  <si>
    <t>DA</t>
  </si>
  <si>
    <t>HRA</t>
  </si>
  <si>
    <t>Med</t>
  </si>
  <si>
    <t>CCA/ Edu All</t>
  </si>
  <si>
    <t>Conv. for H/Cap</t>
  </si>
  <si>
    <t>Total        3 to 11</t>
  </si>
  <si>
    <t>GPF (Sub)</t>
  </si>
  <si>
    <t>GPF (Adv)</t>
  </si>
  <si>
    <t>GIS</t>
  </si>
  <si>
    <t>NPS</t>
  </si>
  <si>
    <t>Adv</t>
  </si>
  <si>
    <t>Loan</t>
  </si>
  <si>
    <t>Other</t>
  </si>
  <si>
    <t>Income            Tax Paid</t>
  </si>
  <si>
    <t>Total Deductions 13 to 19</t>
  </si>
  <si>
    <t>Net Paid</t>
  </si>
  <si>
    <t>Mar paid in Apr</t>
  </si>
  <si>
    <t>Apr paid in May</t>
  </si>
  <si>
    <t>May paid in Jun</t>
  </si>
  <si>
    <t>Jun paid in Jul</t>
  </si>
  <si>
    <t>Jul paid in Aug</t>
  </si>
  <si>
    <t>Aug paid in Sep</t>
  </si>
  <si>
    <t>Sep paid in Oct</t>
  </si>
  <si>
    <t>Oct paid in Nov</t>
  </si>
  <si>
    <t>Nov paid in Dec</t>
  </si>
  <si>
    <t>Dec paid in Jan</t>
  </si>
  <si>
    <t>Jan paid in Feb</t>
  </si>
  <si>
    <t>Feb paid in Mar</t>
  </si>
  <si>
    <t>DA Arrear-I</t>
  </si>
  <si>
    <t>DA Arrear-II</t>
  </si>
  <si>
    <t>LTC/ Arrears</t>
  </si>
  <si>
    <t>Edu.Allowance</t>
  </si>
  <si>
    <t>Salary Arrear</t>
  </si>
  <si>
    <t>Any Other</t>
  </si>
  <si>
    <t>Grand Total</t>
  </si>
  <si>
    <t>Signature of Employee</t>
  </si>
  <si>
    <t>Signature of DDO with Seal</t>
  </si>
  <si>
    <t>Rs.</t>
  </si>
  <si>
    <t>Total</t>
  </si>
  <si>
    <t>C</t>
  </si>
  <si>
    <t>E</t>
  </si>
  <si>
    <t>F</t>
  </si>
  <si>
    <t>Gross Total Income</t>
  </si>
  <si>
    <t>G</t>
  </si>
  <si>
    <t>H</t>
  </si>
  <si>
    <t>I</t>
  </si>
  <si>
    <t>J</t>
  </si>
  <si>
    <t>Computation of Tax</t>
  </si>
  <si>
    <t>L</t>
  </si>
  <si>
    <t>M</t>
  </si>
  <si>
    <t>N</t>
  </si>
  <si>
    <t>O</t>
  </si>
  <si>
    <t>P</t>
  </si>
  <si>
    <t>Checked by</t>
  </si>
  <si>
    <t>Form No. 16 [See rule 31 (1) (a)]</t>
  </si>
  <si>
    <t>Part A</t>
  </si>
  <si>
    <t>Certificate u/s 203 of Income Tax Act, 1961 for tax deducted at source on salary</t>
  </si>
  <si>
    <t>Name and Address of Employer</t>
  </si>
  <si>
    <t>Name and Designation of Employee</t>
  </si>
  <si>
    <t>PAN of the Deductor</t>
  </si>
  <si>
    <t>TAN of Deductor</t>
  </si>
  <si>
    <t>PAN of Employee</t>
  </si>
  <si>
    <t>CIT (TDS)</t>
  </si>
  <si>
    <t>Assessment Year</t>
  </si>
  <si>
    <t>Period</t>
  </si>
  <si>
    <t>Address …………………………………………………………………………………..</t>
  </si>
  <si>
    <t>2017-18</t>
  </si>
  <si>
    <t xml:space="preserve">From </t>
  </si>
  <si>
    <t>To</t>
  </si>
  <si>
    <t>………………………………………………………………………………………………..</t>
  </si>
  <si>
    <t>City ……………………………………….. PIN Code ……………………………..</t>
  </si>
  <si>
    <t>Summary of Tax deducted at Source</t>
  </si>
  <si>
    <t>Quarter</t>
  </si>
  <si>
    <t>Receipt numbers of original statements of TDS under sub-section (3) of section 200</t>
  </si>
  <si>
    <t>Amounts of tax deducted in respect of the employee</t>
  </si>
  <si>
    <t>Amounts of tax deposited remitted in respect of the employee</t>
  </si>
  <si>
    <t>Quarter 1</t>
  </si>
  <si>
    <t>Quarter 2</t>
  </si>
  <si>
    <t>Quarter 3</t>
  </si>
  <si>
    <t>Quarter 4</t>
  </si>
  <si>
    <t>Part B (Refer Note 1)</t>
  </si>
  <si>
    <t>DETAILS OF SALARY PAID AND ANY OTHER INCOME AND TAX DEDUCTED</t>
  </si>
  <si>
    <t xml:space="preserve">1. Gross Salary </t>
  </si>
  <si>
    <t>(a) Salary as per provisions contained in secion 17 (1)</t>
  </si>
  <si>
    <t>(b) Value of perquisites u/s 17 (2)</t>
  </si>
  <si>
    <t xml:space="preserve">       (as per form no. 12BB, wherever applicable)</t>
  </si>
  <si>
    <t>(c) Profits in lieu of salary u/s 17 (3)</t>
  </si>
  <si>
    <t>(d) Total</t>
  </si>
  <si>
    <t>2. Less: Allowance to the extent u/s 10</t>
  </si>
  <si>
    <t>House Rent Allowance</t>
  </si>
  <si>
    <t>Type here if any other</t>
  </si>
  <si>
    <t>3. Balance (1-2)</t>
  </si>
  <si>
    <t>4. Deductions:</t>
  </si>
  <si>
    <t>(a) Entertainment Allowance</t>
  </si>
  <si>
    <t>(b) Tax on Employment</t>
  </si>
  <si>
    <t>5. Aggregate of 4 (a) and (b)</t>
  </si>
  <si>
    <t>6. Income chargeanble under the head 'salaries' (3-5)</t>
  </si>
  <si>
    <t>7. Add: Any other income reported by Employee</t>
  </si>
  <si>
    <t>Interest from Saving Bank Accounts</t>
  </si>
  <si>
    <t>8. Gross Total Income (6+7) c/f</t>
  </si>
  <si>
    <t>8. Gross Total Income (6+7) b/f</t>
  </si>
  <si>
    <t>9. Deductions under chapter VI A</t>
  </si>
  <si>
    <t>Gross Amount</t>
  </si>
  <si>
    <t>Deductible Amount</t>
  </si>
  <si>
    <t xml:space="preserve">        (A) Sections 80C, 80CCC, 80CCD</t>
  </si>
  <si>
    <t>a) Section 80C</t>
  </si>
  <si>
    <t>Amount (in Rs.)</t>
  </si>
  <si>
    <t>i)  GPF</t>
  </si>
  <si>
    <t>ii) GIS</t>
  </si>
  <si>
    <t>iii) LIC</t>
  </si>
  <si>
    <t>iv) ULIP</t>
  </si>
  <si>
    <t>v) Repayment of House Loan</t>
  </si>
  <si>
    <t>vi)Tution Fee (Max. two children)</t>
  </si>
  <si>
    <t>vii) Investment in NSC</t>
  </si>
  <si>
    <t>viii) Accrued Interest on NSC</t>
  </si>
  <si>
    <t>ix) NPS</t>
  </si>
  <si>
    <t>x) Any Other</t>
  </si>
  <si>
    <t>Note:   1. Aggregate amount deductible under section 80C,</t>
  </si>
  <si>
    <t xml:space="preserve">       80CCC and 80CCD shall not exceed one lakh fifty thousand rupees.</t>
  </si>
  <si>
    <t xml:space="preserve">        (B) Other sections (80E, G, TTA etc.) under chapter VI A</t>
  </si>
  <si>
    <t>Qualifying Amount</t>
  </si>
  <si>
    <t>i) Section</t>
  </si>
  <si>
    <t xml:space="preserve"> 80CCD (1B)</t>
  </si>
  <si>
    <t>ii) Section</t>
  </si>
  <si>
    <t xml:space="preserve"> 80CCG</t>
  </si>
  <si>
    <t>iii) Section</t>
  </si>
  <si>
    <t xml:space="preserve">  80D, DD, DDB, 80E</t>
  </si>
  <si>
    <t>iv) Section</t>
  </si>
  <si>
    <t xml:space="preserve">  88 TTA (1)</t>
  </si>
  <si>
    <t>v) Section</t>
  </si>
  <si>
    <t xml:space="preserve"> 80U and others</t>
  </si>
  <si>
    <t>10. Aggregate of deductible amounts under chapter VI-A</t>
  </si>
  <si>
    <t>11. Total Income (8-10)</t>
  </si>
  <si>
    <t>12. Tax on Total Income</t>
  </si>
  <si>
    <t>13. Education Cess @ 3% (on tax computed in Sr. No. 12)</t>
  </si>
  <si>
    <t>14. Tax Payable (12+13)</t>
  </si>
  <si>
    <t>15. Less: Relief under section 89 (attach details in form 10 E)</t>
  </si>
  <si>
    <t>16. Tax Payable (14-15)</t>
  </si>
  <si>
    <t xml:space="preserve">Verification: </t>
  </si>
  <si>
    <t xml:space="preserve">working in the capacity of </t>
  </si>
  <si>
    <t xml:space="preserve">do hereby certify that a sum of </t>
  </si>
  <si>
    <t xml:space="preserve">            Rs. </t>
  </si>
  <si>
    <t>[Rupees                                                                                                                                  (in words)]</t>
  </si>
  <si>
    <t>has been</t>
  </si>
  <si>
    <t>deducted at source and paid to the credit of the Central Government. I further certify that the information given</t>
  </si>
  <si>
    <t xml:space="preserve">above is true and correct based on the books of account, documents, TDS statement, TDS deposited and other </t>
  </si>
  <si>
    <t>available records.</t>
  </si>
  <si>
    <t>Signature of the person responsible for deduction of tax</t>
  </si>
  <si>
    <t xml:space="preserve">Place </t>
  </si>
  <si>
    <t>Full Name</t>
  </si>
  <si>
    <t>Date</t>
  </si>
  <si>
    <t>Desgination</t>
  </si>
  <si>
    <t xml:space="preserve">Note: 1. If an assessee is employed under more than one employer during the year, each of the employers shall issue part A of the certificate in form no. 16 pertaining to the </t>
  </si>
  <si>
    <t>period for which such assessee was employed with each of the employers. Part B may be issued by each of the employers or the last employer at the option of the assessee</t>
  </si>
  <si>
    <t>2. Government deductors to enclose Annexure-A if tax paid without production of an Income Tax Challan and Annexure-B if tax paid accompanied by an income tax Challan.</t>
  </si>
  <si>
    <t>3. Non-Government deductors to enclose Annexure-B.</t>
  </si>
  <si>
    <t>4. The deductor shall furnish the address of the Commissioner of Income Tax (TDS) having jurisdiction as regards TDS statements of the assessee.</t>
  </si>
  <si>
    <t>5. This form shall be applicable only in respect of tax deducted on or after 1st day of April, 2015.</t>
  </si>
  <si>
    <t>Downloaded from www.officebabu.com</t>
  </si>
  <si>
    <t>Repayment of House Loan</t>
  </si>
  <si>
    <t xml:space="preserve">Accrued Interest on NSC </t>
  </si>
  <si>
    <t>HBA Interest Paid</t>
  </si>
  <si>
    <t xml:space="preserve">Maximum Rs.  200000 </t>
  </si>
  <si>
    <t xml:space="preserve">NPS Self Contribution </t>
  </si>
  <si>
    <t>Maximum 50000</t>
  </si>
  <si>
    <t>Office Name :</t>
  </si>
  <si>
    <t>2. आपको सही Calculation के लिए  सभी कालम भरने जरूरी है।</t>
  </si>
  <si>
    <t xml:space="preserve">1. सबसे पहले आपको Introduction Sheet पर अपनी वांछित सूचना भरनी है।     </t>
  </si>
  <si>
    <t xml:space="preserve">4. Statement Sheet में आपको क्रीम रंग की Cells  में अपनी Detail  भरनी है  </t>
  </si>
  <si>
    <t xml:space="preserve">&lt;-यहाँ Tax की मासिक कटौती लिखें </t>
  </si>
  <si>
    <t>ABCDE1234G</t>
  </si>
  <si>
    <t>Agriculture Income</t>
  </si>
  <si>
    <t>i</t>
  </si>
  <si>
    <t xml:space="preserve">ii             </t>
  </si>
  <si>
    <t>iii</t>
  </si>
  <si>
    <t xml:space="preserve">80G </t>
  </si>
  <si>
    <t>iv</t>
  </si>
  <si>
    <t>v</t>
  </si>
  <si>
    <t>80TTA (Interest of Bank Account Max. Rebet upto Rs. 10000/-)</t>
  </si>
  <si>
    <t>Self Contribution to NPS Account (Maximum 50000/-)</t>
  </si>
  <si>
    <t>80 D</t>
  </si>
  <si>
    <t xml:space="preserve">80DD (Handicaped Dependent) </t>
  </si>
  <si>
    <t>(40%-79% 75000/- for above 125000/-)</t>
  </si>
  <si>
    <t xml:space="preserve">80U        </t>
  </si>
  <si>
    <t>Self (40%-79% 75000/- for above 125000/-)</t>
  </si>
  <si>
    <t xml:space="preserve">80TTA </t>
  </si>
  <si>
    <t>(Interest of Bank Account Max. Rebet upto Rs. 10000/-)</t>
  </si>
  <si>
    <t>( To be submitted in triplicate alongwith Attested Photostat copies of savings mentioned in Item No. G)</t>
  </si>
  <si>
    <t>Name of the employee :</t>
  </si>
  <si>
    <t>PAN :</t>
  </si>
  <si>
    <t>A.</t>
  </si>
  <si>
    <t>Salary and other Beninifits:</t>
  </si>
  <si>
    <t>B.</t>
  </si>
  <si>
    <t>Less: Income exemptu/s 10</t>
  </si>
  <si>
    <t>Travel Concession or Assistance</t>
  </si>
  <si>
    <t>Fixed Conveyance Allowance (su. To actual expe)</t>
  </si>
  <si>
    <t>Education Allwance Rs. 100 Per Month Per Child</t>
  </si>
  <si>
    <t>Add: Income From House Property</t>
  </si>
  <si>
    <t>D</t>
  </si>
  <si>
    <t>Less : interest paid in case of self occupied residential house(upto Rs.30,000)</t>
  </si>
  <si>
    <t>(Rs 2,00,000/- in case construction of house is completed from borrowed capital on or after 1.4.99)</t>
  </si>
  <si>
    <t>balance</t>
  </si>
  <si>
    <r>
      <t>Add: income from other sources</t>
    </r>
    <r>
      <rPr>
        <b/>
        <sz val="8"/>
        <rFont val="Arial"/>
        <family val="2"/>
      </rPr>
      <t xml:space="preserve"> </t>
    </r>
    <r>
      <rPr>
        <sz val="8"/>
        <rFont val="Arial"/>
        <family val="2"/>
      </rPr>
      <t>including Interest from bank and other deposits or investments</t>
    </r>
  </si>
  <si>
    <t>Add: Agriculture Income</t>
  </si>
  <si>
    <t>Total Income</t>
  </si>
  <si>
    <t>Less: Deduction u/s 80c to 80ccf( Savings and investments made during the year)</t>
  </si>
  <si>
    <t>a</t>
  </si>
  <si>
    <t>b</t>
  </si>
  <si>
    <t>GIS- Recovery towards Group Insurance Scheme</t>
  </si>
  <si>
    <t>c</t>
  </si>
  <si>
    <t>LIC- life insurance Premia Payment</t>
  </si>
  <si>
    <t>d</t>
  </si>
  <si>
    <t>ULIP- contribution to unit- linked Ins. Plan UTI/LIC</t>
  </si>
  <si>
    <t>e</t>
  </si>
  <si>
    <t>Payment of House Loan</t>
  </si>
  <si>
    <t>f</t>
  </si>
  <si>
    <t>Tuition Fee(maximum for 2 children)</t>
  </si>
  <si>
    <t xml:space="preserve">g </t>
  </si>
  <si>
    <t>Investement in  NSC (viii issue)</t>
  </si>
  <si>
    <t>h</t>
  </si>
  <si>
    <t>Accrued Interest on Nsc</t>
  </si>
  <si>
    <t>PPF</t>
  </si>
  <si>
    <t>k</t>
  </si>
  <si>
    <t>Others</t>
  </si>
  <si>
    <t>Total(limited to Rs 150000)</t>
  </si>
  <si>
    <t>l</t>
  </si>
  <si>
    <t>Rajive Gandhi Equity Saving Scheme( Deduction Up to 50% of Max. 50,000)</t>
  </si>
  <si>
    <t>m</t>
  </si>
  <si>
    <t>Less Deduction U/S 80E (Interest Paid on Loan for Higher Education)</t>
  </si>
  <si>
    <t>n</t>
  </si>
  <si>
    <t>Less: Deductions u/s 80D to 80U</t>
  </si>
  <si>
    <t>80 D (Medical/Insurance Premiam upto 25000)……………………………………</t>
  </si>
  <si>
    <t>80DD (Handicaped Dependent)</t>
  </si>
  <si>
    <t>80G …………………………………………</t>
  </si>
  <si>
    <t>80U</t>
  </si>
  <si>
    <t>vi</t>
  </si>
  <si>
    <t>Any other</t>
  </si>
  <si>
    <t>Total Deduction from 80C to 80U</t>
  </si>
  <si>
    <t>Taxable Income(rounde off to nearest ten rupees)</t>
  </si>
  <si>
    <t>rate</t>
  </si>
  <si>
    <t>1. on first Rs 2,50,000</t>
  </si>
  <si>
    <t>Tax On Total  Income</t>
  </si>
  <si>
    <t>Rebet U/S 87A</t>
  </si>
  <si>
    <t>Less: Income Tax on Agriculture income</t>
  </si>
  <si>
    <t>Tax Payable after Rebet on agriculture income</t>
  </si>
  <si>
    <t>Q</t>
  </si>
  <si>
    <t>R</t>
  </si>
  <si>
    <t>S</t>
  </si>
  <si>
    <t xml:space="preserve">Rebet U/S 89(1) </t>
  </si>
  <si>
    <t>T</t>
  </si>
  <si>
    <t>Total Tax Payable</t>
  </si>
  <si>
    <t>U</t>
  </si>
  <si>
    <r>
      <t xml:space="preserve">Tax Deduced at source </t>
    </r>
    <r>
      <rPr>
        <sz val="9"/>
        <rFont val="Arial"/>
        <family val="2"/>
      </rPr>
      <t>(enclose certificates) issued u/s 203</t>
    </r>
  </si>
  <si>
    <t>V</t>
  </si>
  <si>
    <t>Balance Tax to be paid</t>
  </si>
  <si>
    <t>W</t>
  </si>
  <si>
    <t>Refundable Tax Amount</t>
  </si>
  <si>
    <t>verification</t>
  </si>
  <si>
    <t>I ……………….... Do hereby declare that what is stated above is true to the best of my knowledge</t>
  </si>
  <si>
    <t>……………</t>
  </si>
  <si>
    <t>………………</t>
  </si>
  <si>
    <t>head of office</t>
  </si>
  <si>
    <t>signature of employee</t>
  </si>
  <si>
    <t xml:space="preserve">Less Deduction U/S 80E </t>
  </si>
  <si>
    <t>(Interest Paid on Loan for Higher Education)</t>
  </si>
  <si>
    <t xml:space="preserve">4. Rs 5,00,001 to Rs 10,00,000 </t>
  </si>
  <si>
    <t>5. Exceeding Rs 10000001</t>
  </si>
  <si>
    <t>Tuition Fee (Maximum for 2 children)</t>
  </si>
  <si>
    <t>Investment in NSC ( VIII Issue)</t>
  </si>
  <si>
    <t xml:space="preserve">Rajiv Gandhi Equity Scheme </t>
  </si>
  <si>
    <t>LIC</t>
  </si>
  <si>
    <t>ULIP</t>
  </si>
  <si>
    <t>Maximum Rebate up to 150000/-</t>
  </si>
  <si>
    <t xml:space="preserve">HBA Interest Paid                                                          </t>
  </si>
  <si>
    <t xml:space="preserve">Income from Other Sources                                                       </t>
  </si>
  <si>
    <t xml:space="preserve">Income from Salary                                                    </t>
  </si>
  <si>
    <t xml:space="preserve">Personal Details of the Employee                                                 </t>
  </si>
  <si>
    <t xml:space="preserve">Deductions u/s 80C to 80CCG                                                         </t>
  </si>
  <si>
    <t xml:space="preserve">Deductions u/s 80D to 80U                                                        </t>
  </si>
  <si>
    <t xml:space="preserve">Tax Paid                                                           </t>
  </si>
  <si>
    <t xml:space="preserve">downloaded from  www.officebabu.com </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</si>
  <si>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</si>
  <si>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t>This Income Tax Software (Calculator) is Prepared by Mrs. Saroj Nimbiwal Ex. Computer Tr.  GSSS Bhattu Kalan (Fatehabad)</t>
  </si>
  <si>
    <t>(Medical/Insurance Premiam upto 25000)</t>
  </si>
  <si>
    <t>Downloaded From: www.officebabu.com</t>
  </si>
  <si>
    <t>Mrs. Saroj Nimbiwal</t>
  </si>
  <si>
    <t>Ex. Computer Teacher</t>
  </si>
  <si>
    <t>GSSS Bhattu Kalan</t>
  </si>
  <si>
    <t>G.P.F/ N.P.S.</t>
  </si>
  <si>
    <t>2. Rs 2,50,001 to Rs 5,00,000</t>
  </si>
  <si>
    <t>Taxable Amount</t>
  </si>
  <si>
    <t>Tax amount</t>
  </si>
  <si>
    <t>Nil</t>
  </si>
  <si>
    <t>(u/s 80 CCG) Please Study  Income Tax Rules before Taking Rebate</t>
  </si>
  <si>
    <t xml:space="preserve">                                                                      Details of Employer</t>
  </si>
  <si>
    <t>PAN No. of Employer</t>
  </si>
  <si>
    <t>TAN No. of Employer</t>
  </si>
  <si>
    <t>2018-19</t>
  </si>
  <si>
    <t>PQWER4561K</t>
  </si>
  <si>
    <t>RTKG05656L</t>
  </si>
  <si>
    <t>Income From House Property</t>
  </si>
  <si>
    <t>Income From Agriculture</t>
  </si>
  <si>
    <t>(C) Interest Paid on HRA</t>
  </si>
  <si>
    <t>5. Aggregate of 4 (a) and (c)</t>
  </si>
  <si>
    <t>i)  GPF/NPS</t>
  </si>
  <si>
    <t>xi) Rajive Gandhi Equity Saving Scheme( Deduction Up to 50% of Max. 50,000)</t>
  </si>
  <si>
    <t>xii) Less Deduction U/S 80E (Interest Paid on Loan for Higher Education)</t>
  </si>
  <si>
    <t>xiii) Self Contribution to NPS Account (Maximum 50000/-)</t>
  </si>
  <si>
    <t>ix) PPF</t>
  </si>
  <si>
    <t>xiv) 80 D (Medical/Insurance Premiam upto 25000)……………………………………</t>
  </si>
  <si>
    <t>xv)80DD (Handicaped Dependent)</t>
  </si>
  <si>
    <t>xvi)80G …………………………………………</t>
  </si>
  <si>
    <t>xvii) 80U</t>
  </si>
  <si>
    <t>xviii) 80TTA (Interest of Bank Account Max. Rebet upto Rs. 10000/-)</t>
  </si>
  <si>
    <t>xix) Any other</t>
  </si>
  <si>
    <t>Less: Deductions u/s 80CCG to 80U</t>
  </si>
  <si>
    <t>(B)</t>
  </si>
  <si>
    <t>Total of 9 (A)</t>
  </si>
  <si>
    <t>Total of 9 (B)</t>
  </si>
  <si>
    <t>Principal</t>
  </si>
  <si>
    <t>GSSS XYZ</t>
  </si>
  <si>
    <t xml:space="preserve">Mr. Rajender Kumar </t>
  </si>
  <si>
    <t>Tax Payable after rebet U/S 87A (item N-O)</t>
  </si>
  <si>
    <t>X</t>
  </si>
  <si>
    <t>Y</t>
  </si>
  <si>
    <t>Tax Payable ( item R+S)</t>
  </si>
  <si>
    <t>K</t>
  </si>
  <si>
    <t>Financial Year</t>
  </si>
  <si>
    <t>Portion of Arrear received</t>
  </si>
  <si>
    <t>Taxable Income without arrear</t>
  </si>
  <si>
    <t>Total Income Tax (without arrear)</t>
  </si>
  <si>
    <t>Total Income Tax (with arrear)</t>
  </si>
  <si>
    <t>Taxable Income without arrear (for current year only)</t>
  </si>
  <si>
    <t>Taxable Income with total arrears (for current year only)</t>
  </si>
  <si>
    <t>Differnce in Tax due to arrears/ advances</t>
  </si>
  <si>
    <t>Tax Relief u/s 89 for current year</t>
  </si>
  <si>
    <t>Tax without arrear</t>
  </si>
  <si>
    <t>Tax with arrear</t>
  </si>
  <si>
    <t>Income in 0%</t>
  </si>
  <si>
    <t>Income in Ist Slab</t>
  </si>
  <si>
    <t>Tax</t>
  </si>
  <si>
    <t>Income in Iind Slab</t>
  </si>
  <si>
    <t>Income in 3rd Slab</t>
  </si>
  <si>
    <t>87A</t>
  </si>
  <si>
    <t>Surcharge</t>
  </si>
  <si>
    <t>Cess</t>
  </si>
  <si>
    <t>GT</t>
  </si>
  <si>
    <t>2016-17</t>
  </si>
  <si>
    <t>2015-16</t>
  </si>
  <si>
    <t>2014-15</t>
  </si>
  <si>
    <t>2013-14</t>
  </si>
  <si>
    <t>2012-13</t>
  </si>
  <si>
    <t>2011-12</t>
  </si>
  <si>
    <t>2010-11</t>
  </si>
  <si>
    <t>2009-10</t>
  </si>
  <si>
    <t>2008-09</t>
  </si>
  <si>
    <t>2007-08</t>
  </si>
  <si>
    <t>2006-07</t>
  </si>
  <si>
    <t>2005-06</t>
  </si>
  <si>
    <t>2004-05</t>
  </si>
  <si>
    <t>2003-04</t>
  </si>
  <si>
    <t>2002-03</t>
  </si>
  <si>
    <t>2001-02</t>
  </si>
  <si>
    <t>2000-01</t>
  </si>
  <si>
    <t>1998-99</t>
  </si>
  <si>
    <t>1997-98</t>
  </si>
  <si>
    <t>1996-97</t>
  </si>
  <si>
    <t>1995-96</t>
  </si>
  <si>
    <t>1994-95</t>
  </si>
  <si>
    <t>1993-94</t>
  </si>
  <si>
    <t>1992-93</t>
  </si>
  <si>
    <t>1999-00</t>
  </si>
  <si>
    <t>Place :</t>
  </si>
  <si>
    <t xml:space="preserve">       Date :</t>
  </si>
  <si>
    <t xml:space="preserve">2017-18 </t>
  </si>
  <si>
    <t xml:space="preserve">Total Arrear/ Advance received </t>
  </si>
  <si>
    <t xml:space="preserve">Form 10E भरने के लिए हिदायतें </t>
  </si>
  <si>
    <t xml:space="preserve">1. सबसे पहले जो आपको पिछले सालों का Arrear  मिला है। उसे Introduction शीट में भरकर Tax sheet तक पूरा कर लें। </t>
  </si>
  <si>
    <t xml:space="preserve">2. इसके बाद आपको जिन वर्षों का Arrear मिला है उन वर्षों की Taxable Income, Yearwise लिख लें तथा इस शीट के कॉलम 3  में भरें। </t>
  </si>
  <si>
    <t xml:space="preserve">3 इसके बाद आपको जिन वर्षों का Arrear मिला है, उसे Yearwise बाँट कर इस शीट के कॉलम 2  में भरें। </t>
  </si>
  <si>
    <t>Taxable Income with arrear (2 + 3)</t>
  </si>
  <si>
    <t>Difference to be paid (6-5)</t>
  </si>
  <si>
    <t xml:space="preserve">4. कॉलम 2 व 3 भरते ही आपका Form 10E अपने आप ही भरा जाएगा तथा आप उसे Form 10E शीट पर जाकर प्रिंट कर सकते है। </t>
  </si>
  <si>
    <t>3. एक बार प्रयोग करने के बाद इस Software के फार्मूले नष्ट हो जाते है। अगली बार प्रयोग करने के लिए                 www.officebabu.com से नया download करें।</t>
  </si>
  <si>
    <t>18. Balance Tax to be paid</t>
  </si>
  <si>
    <t>19. Refundable Tax Amount</t>
  </si>
  <si>
    <t>17. Tax Deduced at source (enclose certificates) issued u/s 203</t>
  </si>
  <si>
    <t>Income Tax  Calculating Software with 10E for All State &amp; Central Govt. Employees and for All Categories</t>
  </si>
  <si>
    <t>Education, Health Cess &amp;Higher Education cess@ 4% of above</t>
  </si>
  <si>
    <t xml:space="preserve"> Balance (1-2)</t>
  </si>
  <si>
    <t>3. Less Standered Deduction u/s 16</t>
  </si>
  <si>
    <t xml:space="preserve"> Balance (2-3)</t>
  </si>
  <si>
    <t>13. Health and Education Cess @ 4% (on tax computed in Sr. No. 12)</t>
  </si>
  <si>
    <t>( received during financial year 2018-19 )</t>
  </si>
  <si>
    <t xml:space="preserve">Income after exemption u/s 10 </t>
  </si>
  <si>
    <t>Less: Standered Deducation U/S 16</t>
  </si>
  <si>
    <t xml:space="preserve">Income after standered Deduction u/s 16 </t>
  </si>
  <si>
    <t>Fix Salary per Month</t>
  </si>
  <si>
    <t xml:space="preserve">&lt;- मार्च Paid अप्रैल 2018 की Fix Salary लिखें </t>
  </si>
  <si>
    <t>2020-21</t>
  </si>
  <si>
    <t>Proforma for Calculation of Income Tax for the year  2019-20</t>
  </si>
  <si>
    <t>and belief. Verified today the ……………… day of ……………. 2020</t>
  </si>
  <si>
    <t xml:space="preserve">Date </t>
  </si>
  <si>
    <t>31/03/2020</t>
  </si>
  <si>
    <r>
      <t xml:space="preserve">आपके सुझाव हमारे लिए महत्वपूर्ण है अत: आपके सुझाव </t>
    </r>
    <r>
      <rPr>
        <b/>
        <sz val="20"/>
        <color rgb="FFFF0000"/>
        <rFont val="Calibri"/>
        <family val="2"/>
        <scheme val="minor"/>
      </rPr>
      <t>gulshanrani651@gmail.com</t>
    </r>
    <r>
      <rPr>
        <b/>
        <sz val="20"/>
        <color theme="1"/>
        <rFont val="Calibri"/>
        <family val="2"/>
        <scheme val="minor"/>
      </rPr>
      <t xml:space="preserve">  पर आमंत्रित है </t>
    </r>
  </si>
  <si>
    <t xml:space="preserve">इस Income Tax (FY 2019-20) को प्रयोग करने के लिए महत्वपूर्ण निर्देश </t>
  </si>
  <si>
    <r>
      <t xml:space="preserve">आपके सुझाव हमारे लिए महत्वपूर्ण है अत: आपके सुझाव </t>
    </r>
    <r>
      <rPr>
        <b/>
        <sz val="14"/>
        <color rgb="FF000099"/>
        <rFont val="Calibri"/>
        <family val="2"/>
        <scheme val="minor"/>
      </rPr>
      <t>gulshanrani651@gmail.com</t>
    </r>
    <r>
      <rPr>
        <b/>
        <sz val="14"/>
        <color rgb="FFFF0000"/>
        <rFont val="Calibri"/>
        <family val="2"/>
        <scheme val="minor"/>
      </rPr>
      <t xml:space="preserve">  पर आमंत्रित है </t>
    </r>
  </si>
  <si>
    <t>Salary Statement for the Year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</si>
</sst>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6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sz val="10"/>
      <color rgb="FFFF0000"/>
      <name val="Arial"/>
      <family val="2"/>
    </font>
    <font>
      <sz val="10"/>
      <name val="Arial"/>
      <family val="2"/>
    </font>
    <font>
      <b/>
      <i/>
      <sz val="11"/>
      <color theme="1"/>
      <name val="Calibri"/>
      <family val="2"/>
      <scheme val="minor"/>
    </font>
    <font>
      <b/>
      <sz val="16"/>
      <color theme="1"/>
      <name val="Times New Roman"/>
      <family val="1"/>
    </font>
    <font>
      <b/>
      <sz val="11"/>
      <color theme="1"/>
      <name val="Times New Roman"/>
      <family val="1"/>
    </font>
    <font>
      <sz val="11"/>
      <color theme="1"/>
      <name val="Times New Roman"/>
      <family val="1"/>
    </font>
    <font>
      <b/>
      <sz val="8"/>
      <color theme="1"/>
      <name val="Calibri"/>
      <family val="2"/>
      <scheme val="minor"/>
    </font>
    <font>
      <sz val="8"/>
      <color theme="1"/>
      <name val="Calibri"/>
      <family val="2"/>
      <scheme val="minor"/>
    </font>
    <font>
      <u/>
      <sz val="11"/>
      <color theme="10"/>
      <name val="Calibri"/>
      <family val="2"/>
    </font>
    <font>
      <u/>
      <sz val="6"/>
      <color theme="10"/>
      <name val="Calibri"/>
      <family val="2"/>
    </font>
    <font>
      <b/>
      <sz val="11"/>
      <name val="Calibri"/>
      <family val="2"/>
      <scheme val="minor"/>
    </font>
    <font>
      <sz val="8"/>
      <name val="Calibri"/>
      <family val="2"/>
      <scheme val="minor"/>
    </font>
    <font>
      <b/>
      <sz val="8"/>
      <name val="Calibri"/>
      <family val="2"/>
      <scheme val="minor"/>
    </font>
    <font>
      <b/>
      <sz val="13"/>
      <color theme="1"/>
      <name val="Calibri"/>
      <family val="2"/>
      <scheme val="minor"/>
    </font>
    <font>
      <sz val="7"/>
      <color theme="1"/>
      <name val="Calibri"/>
      <family val="2"/>
      <scheme val="minor"/>
    </font>
    <font>
      <b/>
      <sz val="7"/>
      <color theme="1"/>
      <name val="Calibri"/>
      <family val="2"/>
      <scheme val="minor"/>
    </font>
    <font>
      <b/>
      <i/>
      <sz val="11"/>
      <name val="Calibri"/>
      <family val="2"/>
      <scheme val="minor"/>
    </font>
    <font>
      <b/>
      <sz val="9"/>
      <color theme="1"/>
      <name val="Calibri"/>
      <family val="2"/>
      <scheme val="minor"/>
    </font>
    <font>
      <sz val="11"/>
      <color theme="1"/>
      <name val="Calibri"/>
      <family val="2"/>
      <scheme val="minor"/>
    </font>
    <font>
      <sz val="9"/>
      <color theme="1"/>
      <name val="Calibri"/>
      <family val="2"/>
      <scheme val="minor"/>
    </font>
    <font>
      <sz val="8"/>
      <name val="Arial"/>
      <family val="2"/>
    </font>
    <font>
      <b/>
      <sz val="14"/>
      <name val="Arial"/>
      <family val="2"/>
    </font>
    <font>
      <b/>
      <sz val="10"/>
      <name val="Arial"/>
      <family val="2"/>
    </font>
    <font>
      <b/>
      <sz val="9"/>
      <name val="Arial"/>
      <family val="2"/>
    </font>
    <font>
      <sz val="9"/>
      <name val="Arial"/>
      <family val="2"/>
    </font>
    <font>
      <b/>
      <sz val="8"/>
      <name val="Arial"/>
      <family val="2"/>
    </font>
    <font>
      <b/>
      <sz val="9"/>
      <color indexed="81"/>
      <name val="Tahoma"/>
      <family val="2"/>
    </font>
    <font>
      <sz val="10"/>
      <color theme="1"/>
      <name val="Calibri"/>
      <family val="2"/>
      <scheme val="minor"/>
    </font>
    <font>
      <sz val="16"/>
      <name val="Calibri"/>
      <family val="2"/>
      <scheme val="minor"/>
    </font>
    <font>
      <b/>
      <sz val="14"/>
      <name val="Calibri"/>
      <family val="2"/>
      <scheme val="minor"/>
    </font>
    <font>
      <b/>
      <sz val="10"/>
      <color theme="1"/>
      <name val="Calibri"/>
      <family val="2"/>
      <scheme val="minor"/>
    </font>
    <font>
      <b/>
      <sz val="14"/>
      <color rgb="FFFF0000"/>
      <name val="Calibri"/>
      <family val="2"/>
      <scheme val="minor"/>
    </font>
    <font>
      <b/>
      <sz val="13"/>
      <color rgb="FFFF0000"/>
      <name val="Calibri"/>
      <family val="2"/>
      <scheme val="minor"/>
    </font>
    <font>
      <sz val="13"/>
      <color theme="1"/>
      <name val="Calibri"/>
      <family val="2"/>
      <scheme val="minor"/>
    </font>
    <font>
      <b/>
      <sz val="16"/>
      <name val="Calibri"/>
      <family val="2"/>
      <scheme val="minor"/>
    </font>
    <font>
      <sz val="10"/>
      <color theme="1"/>
      <name val="Cambria"/>
      <family val="1"/>
    </font>
    <font>
      <sz val="11"/>
      <color theme="1"/>
      <name val="Cambria"/>
      <family val="1"/>
    </font>
    <font>
      <b/>
      <sz val="10"/>
      <color theme="1"/>
      <name val="Cambria"/>
      <family val="1"/>
    </font>
    <font>
      <b/>
      <i/>
      <sz val="10"/>
      <color theme="1"/>
      <name val="Cambria"/>
      <family val="1"/>
    </font>
    <font>
      <b/>
      <sz val="11"/>
      <color theme="1"/>
      <name val="Cambria"/>
      <family val="1"/>
    </font>
    <font>
      <sz val="11"/>
      <name val="Cambria"/>
      <family val="1"/>
    </font>
    <font>
      <sz val="10"/>
      <name val="Cambria"/>
      <family val="1"/>
    </font>
    <font>
      <b/>
      <sz val="11"/>
      <name val="Cambria"/>
      <family val="1"/>
    </font>
    <font>
      <sz val="7"/>
      <color theme="1"/>
      <name val="Cambria"/>
      <family val="1"/>
    </font>
    <font>
      <sz val="8"/>
      <name val="Cambria"/>
      <family val="1"/>
    </font>
    <font>
      <i/>
      <sz val="11"/>
      <color theme="1"/>
      <name val="Calibri"/>
      <family val="2"/>
      <scheme val="minor"/>
    </font>
    <font>
      <i/>
      <sz val="9"/>
      <name val="Arial"/>
      <family val="2"/>
    </font>
    <font>
      <b/>
      <sz val="11"/>
      <name val="Cambria"/>
      <family val="1"/>
      <scheme val="major"/>
    </font>
    <font>
      <b/>
      <sz val="16"/>
      <name val="Cambria"/>
      <family val="1"/>
      <scheme val="major"/>
    </font>
    <font>
      <b/>
      <sz val="20"/>
      <color theme="1"/>
      <name val="Calibri"/>
      <family val="2"/>
      <scheme val="minor"/>
    </font>
    <font>
      <sz val="11"/>
      <name val="Times New Roman"/>
      <family val="1"/>
    </font>
    <font>
      <b/>
      <sz val="11"/>
      <color theme="0"/>
      <name val="Calibri"/>
      <family val="2"/>
      <scheme val="minor"/>
    </font>
    <font>
      <sz val="10"/>
      <color rgb="FFFF0000"/>
      <name val="Calibri"/>
      <family val="2"/>
      <scheme val="minor"/>
    </font>
    <font>
      <b/>
      <sz val="16"/>
      <color theme="0"/>
      <name val="Calibri"/>
      <family val="2"/>
      <scheme val="minor"/>
    </font>
    <font>
      <b/>
      <sz val="14"/>
      <color rgb="FF000099"/>
      <name val="Calibri"/>
      <family val="2"/>
      <scheme val="minor"/>
    </font>
    <font>
      <b/>
      <sz val="20"/>
      <name val="Calibri"/>
      <family val="2"/>
      <scheme val="minor"/>
    </font>
    <font>
      <sz val="20"/>
      <name val="Calibri"/>
      <family val="2"/>
      <scheme val="minor"/>
    </font>
    <font>
      <b/>
      <sz val="20"/>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rgb="FF00FF00"/>
        <bgColor indexed="64"/>
      </patternFill>
    </fill>
    <fill>
      <patternFill patternType="solid">
        <fgColor rgb="FFFFFFFF"/>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
      <patternFill patternType="solid">
        <fgColor rgb="FFCC66FF"/>
        <bgColor indexed="64"/>
      </patternFill>
    </fill>
    <fill>
      <patternFill patternType="solid">
        <fgColor theme="3" tint="0.79998168889431442"/>
        <bgColor indexed="64"/>
      </patternFill>
    </fill>
    <fill>
      <patternFill patternType="solid">
        <fgColor rgb="FFCCFF99"/>
        <bgColor indexed="64"/>
      </patternFill>
    </fill>
    <fill>
      <patternFill patternType="solid">
        <fgColor theme="9" tint="0.39997558519241921"/>
        <bgColor indexed="64"/>
      </patternFill>
    </fill>
    <fill>
      <patternFill patternType="solid">
        <fgColor rgb="FFCCFF33"/>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7" fillId="0" borderId="0" applyNumberFormat="0" applyFill="0" applyBorder="0" applyAlignment="0" applyProtection="0">
      <alignment vertical="top"/>
      <protection locked="0"/>
    </xf>
    <xf numFmtId="164" fontId="27" fillId="0" borderId="0" applyFont="0" applyFill="0" applyBorder="0" applyAlignment="0" applyProtection="0"/>
  </cellStyleXfs>
  <cellXfs count="466">
    <xf numFmtId="0" fontId="0" fillId="0" borderId="0" xfId="0"/>
    <xf numFmtId="0" fontId="0" fillId="0" borderId="0" xfId="0" applyProtection="1">
      <protection hidden="1"/>
    </xf>
    <xf numFmtId="0" fontId="0" fillId="2" borderId="0" xfId="0" applyFill="1" applyProtection="1">
      <protection hidden="1"/>
    </xf>
    <xf numFmtId="0" fontId="0" fillId="0" borderId="2" xfId="0" applyBorder="1" applyProtection="1">
      <protection hidden="1"/>
    </xf>
    <xf numFmtId="0" fontId="9" fillId="2" borderId="0" xfId="0" applyFont="1" applyFill="1" applyBorder="1" applyAlignment="1" applyProtection="1">
      <alignment vertical="center" wrapText="1"/>
      <protection hidden="1"/>
    </xf>
    <xf numFmtId="0" fontId="1" fillId="2" borderId="0" xfId="0" applyFont="1" applyFill="1" applyBorder="1" applyProtection="1">
      <protection hidden="1"/>
    </xf>
    <xf numFmtId="0" fontId="3" fillId="2" borderId="0" xfId="0" applyFont="1" applyFill="1" applyProtection="1">
      <protection hidden="1"/>
    </xf>
    <xf numFmtId="0" fontId="1" fillId="2" borderId="0" xfId="0" applyFont="1" applyFill="1" applyProtection="1">
      <protection hidden="1"/>
    </xf>
    <xf numFmtId="0" fontId="10" fillId="2" borderId="0" xfId="0" applyFont="1" applyFill="1" applyBorder="1" applyAlignment="1" applyProtection="1">
      <alignment vertical="center" wrapText="1"/>
      <protection hidden="1"/>
    </xf>
    <xf numFmtId="0" fontId="0" fillId="2" borderId="0" xfId="0" applyFill="1" applyBorder="1" applyProtection="1">
      <protection hidden="1"/>
    </xf>
    <xf numFmtId="0" fontId="0" fillId="2" borderId="2" xfId="0" applyFill="1" applyBorder="1" applyProtection="1">
      <protection hidden="1"/>
    </xf>
    <xf numFmtId="0" fontId="16" fillId="0" borderId="0" xfId="0" applyFont="1" applyProtection="1">
      <protection hidden="1"/>
    </xf>
    <xf numFmtId="0" fontId="18" fillId="2" borderId="0" xfId="1" applyFont="1" applyFill="1" applyAlignment="1" applyProtection="1">
      <protection hidden="1"/>
    </xf>
    <xf numFmtId="0" fontId="0" fillId="0" borderId="0" xfId="0" applyFill="1" applyProtection="1">
      <protection hidden="1"/>
    </xf>
    <xf numFmtId="0" fontId="0" fillId="0" borderId="0" xfId="0" applyBorder="1" applyProtection="1">
      <protection hidden="1"/>
    </xf>
    <xf numFmtId="15" fontId="20" fillId="2" borderId="0" xfId="0" applyNumberFormat="1" applyFont="1" applyFill="1" applyBorder="1" applyAlignment="1" applyProtection="1">
      <alignment horizontal="left"/>
      <protection hidden="1"/>
    </xf>
    <xf numFmtId="0" fontId="22" fillId="0" borderId="0" xfId="0" applyFont="1" applyAlignment="1" applyProtection="1">
      <alignment horizontal="center"/>
      <protection hidden="1"/>
    </xf>
    <xf numFmtId="0" fontId="11" fillId="0" borderId="0" xfId="0" applyFont="1" applyAlignment="1" applyProtection="1">
      <alignment horizontal="center"/>
      <protection hidden="1"/>
    </xf>
    <xf numFmtId="0" fontId="0" fillId="2" borderId="10" xfId="0" applyFill="1" applyBorder="1" applyAlignment="1" applyProtection="1">
      <protection hidden="1"/>
    </xf>
    <xf numFmtId="0" fontId="0" fillId="2" borderId="11" xfId="0" applyFill="1" applyBorder="1" applyAlignment="1" applyProtection="1">
      <protection hidden="1"/>
    </xf>
    <xf numFmtId="0" fontId="0" fillId="2" borderId="6" xfId="0" applyFill="1" applyBorder="1" applyAlignmen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5" fillId="0" borderId="0" xfId="0" applyFont="1" applyAlignment="1" applyProtection="1">
      <alignment horizontal="center"/>
      <protection hidden="1"/>
    </xf>
    <xf numFmtId="0" fontId="0" fillId="0" borderId="14" xfId="0" applyBorder="1" applyProtection="1">
      <protection hidden="1"/>
    </xf>
    <xf numFmtId="0" fontId="0" fillId="0" borderId="15" xfId="0" applyBorder="1" applyProtection="1">
      <protection hidden="1"/>
    </xf>
    <xf numFmtId="0" fontId="0" fillId="2" borderId="4" xfId="0" applyFill="1" applyBorder="1" applyProtection="1">
      <protection hidden="1"/>
    </xf>
    <xf numFmtId="0" fontId="0" fillId="0" borderId="4" xfId="0" applyBorder="1" applyProtection="1">
      <protection hidden="1"/>
    </xf>
    <xf numFmtId="0" fontId="0" fillId="0" borderId="3" xfId="0" applyBorder="1" applyProtection="1">
      <protection hidden="1"/>
    </xf>
    <xf numFmtId="0" fontId="0" fillId="0" borderId="8" xfId="0" applyBorder="1" applyProtection="1">
      <protection hidden="1"/>
    </xf>
    <xf numFmtId="0" fontId="0" fillId="2" borderId="5" xfId="0" applyFill="1" applyBorder="1" applyProtection="1">
      <protection hidden="1"/>
    </xf>
    <xf numFmtId="0" fontId="0" fillId="0" borderId="5" xfId="0" applyBorder="1" applyProtection="1">
      <protection hidden="1"/>
    </xf>
    <xf numFmtId="0" fontId="0" fillId="0" borderId="9" xfId="0" applyBorder="1" applyProtection="1">
      <protection hidden="1"/>
    </xf>
    <xf numFmtId="0" fontId="0" fillId="2" borderId="5" xfId="0" applyFill="1" applyBorder="1" applyProtection="1">
      <protection locked="0" hidden="1"/>
    </xf>
    <xf numFmtId="0" fontId="8" fillId="2" borderId="5" xfId="0" applyFont="1" applyFill="1" applyBorder="1" applyProtection="1">
      <protection locked="0"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6" xfId="0" applyBorder="1" applyProtection="1">
      <protection hidden="1"/>
    </xf>
    <xf numFmtId="0" fontId="0" fillId="0" borderId="0" xfId="0" applyFill="1" applyBorder="1" applyProtection="1">
      <protection hidden="1"/>
    </xf>
    <xf numFmtId="0" fontId="0" fillId="2" borderId="9" xfId="0" applyFill="1" applyBorder="1" applyProtection="1">
      <protection hidden="1"/>
    </xf>
    <xf numFmtId="0" fontId="0" fillId="2" borderId="7" xfId="0" applyFill="1" applyBorder="1" applyProtection="1">
      <protection locked="0" hidden="1"/>
    </xf>
    <xf numFmtId="0" fontId="0" fillId="0" borderId="14" xfId="0" applyBorder="1" applyAlignment="1" applyProtection="1">
      <alignment horizontal="right"/>
      <protection hidden="1"/>
    </xf>
    <xf numFmtId="0" fontId="0" fillId="2" borderId="15" xfId="0" applyFill="1" applyBorder="1" applyProtection="1">
      <protection hidden="1"/>
    </xf>
    <xf numFmtId="0" fontId="0" fillId="2" borderId="0" xfId="0" applyFill="1" applyBorder="1" applyAlignment="1" applyProtection="1">
      <alignment horizontal="left"/>
      <protection hidden="1"/>
    </xf>
    <xf numFmtId="0" fontId="0" fillId="2" borderId="0" xfId="0" applyFill="1" applyBorder="1" applyAlignment="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Protection="1">
      <protection hidden="1"/>
    </xf>
    <xf numFmtId="0" fontId="2" fillId="0" borderId="0" xfId="0" applyFont="1" applyProtection="1">
      <protection hidden="1"/>
    </xf>
    <xf numFmtId="0" fontId="2" fillId="2" borderId="0" xfId="0" applyFont="1" applyFill="1" applyProtection="1">
      <protection hidden="1"/>
    </xf>
    <xf numFmtId="0" fontId="15" fillId="0" borderId="0" xfId="0" applyFont="1" applyAlignment="1" applyProtection="1">
      <alignment vertical="top"/>
      <protection hidden="1"/>
    </xf>
    <xf numFmtId="0" fontId="2" fillId="0" borderId="0" xfId="0" applyFont="1" applyAlignment="1" applyProtection="1">
      <alignment vertical="top"/>
      <protection hidden="1"/>
    </xf>
    <xf numFmtId="0" fontId="2" fillId="2" borderId="0" xfId="0" applyFont="1" applyFill="1" applyAlignment="1" applyProtection="1">
      <alignment vertical="top"/>
      <protection hidden="1"/>
    </xf>
    <xf numFmtId="0" fontId="0" fillId="0" borderId="0" xfId="0" applyProtection="1"/>
    <xf numFmtId="0" fontId="0" fillId="2" borderId="0" xfId="0" applyFill="1" applyProtection="1"/>
    <xf numFmtId="0" fontId="14" fillId="2" borderId="0" xfId="0" applyFont="1" applyFill="1" applyProtection="1"/>
    <xf numFmtId="0" fontId="14" fillId="2" borderId="11" xfId="0" applyFont="1" applyFill="1" applyBorder="1" applyAlignment="1" applyProtection="1"/>
    <xf numFmtId="0" fontId="15" fillId="2" borderId="2" xfId="0" applyFont="1" applyFill="1" applyBorder="1" applyAlignment="1" applyProtection="1">
      <alignment vertical="top" wrapText="1"/>
    </xf>
    <xf numFmtId="0" fontId="15" fillId="2" borderId="2" xfId="0" applyFont="1" applyFill="1" applyBorder="1" applyAlignment="1" applyProtection="1">
      <alignment horizontal="center" vertical="top" wrapText="1"/>
    </xf>
    <xf numFmtId="0" fontId="15" fillId="2" borderId="2" xfId="0" applyFont="1" applyFill="1" applyBorder="1" applyAlignment="1" applyProtection="1">
      <alignment horizontal="center" vertical="top"/>
    </xf>
    <xf numFmtId="0" fontId="26" fillId="0" borderId="0" xfId="0" applyFont="1" applyAlignment="1" applyProtection="1">
      <alignment vertical="top"/>
    </xf>
    <xf numFmtId="0" fontId="15" fillId="2" borderId="2" xfId="0" applyFont="1" applyFill="1" applyBorder="1" applyAlignment="1" applyProtection="1">
      <alignment horizontal="center"/>
    </xf>
    <xf numFmtId="0" fontId="29" fillId="0" borderId="0" xfId="0" applyFont="1" applyAlignment="1" applyProtection="1">
      <alignment vertical="top"/>
    </xf>
    <xf numFmtId="0" fontId="0" fillId="0" borderId="0" xfId="0" applyAlignment="1" applyProtection="1">
      <alignment vertical="top"/>
    </xf>
    <xf numFmtId="0" fontId="2" fillId="0" borderId="0" xfId="0" applyFont="1" applyAlignment="1" applyProtection="1">
      <alignment vertical="top"/>
    </xf>
    <xf numFmtId="0" fontId="2" fillId="0" borderId="0" xfId="0" applyFont="1" applyAlignment="1" applyProtection="1">
      <alignment horizontal="center" vertical="top"/>
    </xf>
    <xf numFmtId="0" fontId="32" fillId="0" borderId="0" xfId="0" applyFont="1" applyAlignment="1" applyProtection="1">
      <alignment vertical="top"/>
    </xf>
    <xf numFmtId="0" fontId="33" fillId="0" borderId="0" xfId="0" applyFont="1" applyAlignment="1" applyProtection="1">
      <alignment vertical="top"/>
    </xf>
    <xf numFmtId="0" fontId="0" fillId="5" borderId="0" xfId="0" applyFill="1" applyAlignment="1" applyProtection="1">
      <alignment vertical="top"/>
    </xf>
    <xf numFmtId="0" fontId="0" fillId="6" borderId="0" xfId="0" applyFill="1" applyAlignment="1" applyProtection="1">
      <alignment vertical="top"/>
      <protection locked="0"/>
    </xf>
    <xf numFmtId="0" fontId="0" fillId="5" borderId="0" xfId="0" applyFill="1" applyAlignment="1" applyProtection="1">
      <alignment vertical="top"/>
      <protection locked="0"/>
    </xf>
    <xf numFmtId="0" fontId="0" fillId="6" borderId="0" xfId="0" applyFill="1" applyAlignment="1" applyProtection="1">
      <alignment vertical="top"/>
    </xf>
    <xf numFmtId="0" fontId="31" fillId="0" borderId="0" xfId="0" applyFont="1" applyAlignment="1" applyProtection="1">
      <alignment vertical="top"/>
    </xf>
    <xf numFmtId="0" fontId="33" fillId="2" borderId="0" xfId="0" applyFont="1" applyFill="1" applyBorder="1" applyAlignment="1" applyProtection="1">
      <alignment vertical="top"/>
    </xf>
    <xf numFmtId="0" fontId="29" fillId="5" borderId="0" xfId="0" applyFont="1" applyFill="1" applyAlignment="1" applyProtection="1">
      <alignment vertical="top"/>
    </xf>
    <xf numFmtId="0" fontId="0" fillId="0" borderId="0" xfId="0" applyFill="1" applyAlignment="1" applyProtection="1">
      <alignment vertical="top"/>
    </xf>
    <xf numFmtId="0" fontId="0" fillId="2" borderId="0" xfId="0" applyFill="1" applyBorder="1" applyAlignment="1" applyProtection="1">
      <alignment vertical="top"/>
    </xf>
    <xf numFmtId="0" fontId="0" fillId="5" borderId="0" xfId="0" applyFill="1" applyBorder="1" applyAlignment="1" applyProtection="1">
      <alignment vertical="top"/>
    </xf>
    <xf numFmtId="0" fontId="0" fillId="6" borderId="0" xfId="0" applyFill="1" applyBorder="1" applyAlignment="1" applyProtection="1">
      <alignment vertical="top"/>
    </xf>
    <xf numFmtId="0" fontId="32" fillId="5" borderId="0" xfId="0" applyFont="1" applyFill="1" applyAlignment="1" applyProtection="1">
      <alignment vertical="top"/>
    </xf>
    <xf numFmtId="0" fontId="0" fillId="0" borderId="2" xfId="0" applyBorder="1" applyAlignment="1" applyProtection="1">
      <alignment horizontal="right" vertical="top"/>
    </xf>
    <xf numFmtId="9" fontId="0" fillId="0" borderId="2" xfId="0" applyNumberFormat="1" applyBorder="1" applyAlignment="1" applyProtection="1">
      <alignment vertical="top"/>
    </xf>
    <xf numFmtId="0" fontId="0" fillId="0" borderId="2" xfId="0" applyBorder="1" applyAlignment="1" applyProtection="1">
      <alignment vertical="top"/>
    </xf>
    <xf numFmtId="0" fontId="2" fillId="2" borderId="0" xfId="0" applyFont="1" applyFill="1" applyAlignment="1" applyProtection="1">
      <alignment horizontal="center" vertical="top"/>
    </xf>
    <xf numFmtId="0" fontId="0" fillId="5" borderId="0" xfId="0" applyFont="1" applyFill="1" applyAlignment="1" applyProtection="1">
      <alignment vertical="top"/>
    </xf>
    <xf numFmtId="0" fontId="0" fillId="6" borderId="0" xfId="0" applyFont="1" applyFill="1" applyAlignment="1" applyProtection="1">
      <alignment vertical="top"/>
    </xf>
    <xf numFmtId="1" fontId="0" fillId="5" borderId="0" xfId="0" applyNumberFormat="1" applyFont="1" applyFill="1" applyAlignment="1" applyProtection="1">
      <alignment vertical="top"/>
    </xf>
    <xf numFmtId="1" fontId="0" fillId="6" borderId="0" xfId="0" applyNumberFormat="1" applyFill="1" applyAlignment="1" applyProtection="1">
      <alignment vertical="top"/>
    </xf>
    <xf numFmtId="1" fontId="0" fillId="6" borderId="0" xfId="0" applyNumberFormat="1" applyFont="1" applyFill="1" applyAlignment="1" applyProtection="1">
      <alignment vertical="top"/>
    </xf>
    <xf numFmtId="1" fontId="0" fillId="5" borderId="0" xfId="0" applyNumberFormat="1" applyFill="1" applyAlignment="1" applyProtection="1">
      <alignment vertical="top"/>
    </xf>
    <xf numFmtId="0" fontId="2" fillId="0" borderId="2" xfId="0" applyFont="1" applyBorder="1" applyAlignment="1" applyProtection="1">
      <alignment horizontal="right" vertical="top"/>
    </xf>
    <xf numFmtId="0" fontId="28" fillId="2" borderId="2" xfId="0" applyFont="1" applyFill="1" applyBorder="1" applyProtection="1"/>
    <xf numFmtId="0" fontId="28" fillId="0" borderId="0" xfId="0" applyFont="1" applyProtection="1"/>
    <xf numFmtId="0" fontId="26" fillId="2" borderId="2" xfId="0" applyFont="1" applyFill="1" applyBorder="1" applyProtection="1"/>
    <xf numFmtId="0" fontId="36" fillId="3" borderId="2" xfId="0" applyFont="1" applyFill="1" applyBorder="1" applyProtection="1">
      <protection locked="0"/>
    </xf>
    <xf numFmtId="0" fontId="36" fillId="2" borderId="2" xfId="0" applyFont="1" applyFill="1" applyBorder="1" applyProtection="1">
      <protection locked="0"/>
    </xf>
    <xf numFmtId="0" fontId="36" fillId="2" borderId="2" xfId="0" applyFont="1" applyFill="1" applyBorder="1" applyProtection="1"/>
    <xf numFmtId="0" fontId="39" fillId="2" borderId="2" xfId="0" applyFont="1" applyFill="1" applyBorder="1" applyProtection="1"/>
    <xf numFmtId="0" fontId="15" fillId="0" borderId="0" xfId="0" applyFont="1"/>
    <xf numFmtId="0" fontId="5" fillId="0" borderId="0" xfId="0" applyFont="1" applyAlignment="1" applyProtection="1">
      <alignment horizontal="center"/>
      <protection hidden="1"/>
    </xf>
    <xf numFmtId="0" fontId="0" fillId="3" borderId="5" xfId="0" applyFill="1" applyBorder="1" applyProtection="1">
      <protection locked="0"/>
    </xf>
    <xf numFmtId="0" fontId="2" fillId="0" borderId="5" xfId="0" applyFont="1" applyBorder="1" applyProtection="1">
      <protection hidden="1"/>
    </xf>
    <xf numFmtId="0" fontId="8" fillId="3" borderId="5" xfId="0" applyFont="1" applyFill="1" applyBorder="1" applyProtection="1">
      <protection locked="0" hidden="1"/>
    </xf>
    <xf numFmtId="0" fontId="0" fillId="2" borderId="8" xfId="0" applyFill="1" applyBorder="1" applyProtection="1">
      <protection hidden="1"/>
    </xf>
    <xf numFmtId="0" fontId="2" fillId="0" borderId="8" xfId="0" applyFont="1" applyBorder="1" applyProtection="1">
      <protection hidden="1"/>
    </xf>
    <xf numFmtId="0" fontId="8" fillId="3" borderId="8" xfId="0" applyFont="1" applyFill="1" applyBorder="1" applyProtection="1">
      <protection locked="0" hidden="1"/>
    </xf>
    <xf numFmtId="0" fontId="44" fillId="2" borderId="0" xfId="0" applyFont="1" applyFill="1" applyBorder="1" applyAlignment="1" applyProtection="1">
      <protection hidden="1"/>
    </xf>
    <xf numFmtId="0" fontId="45" fillId="0" borderId="2" xfId="0" applyFont="1" applyBorder="1" applyProtection="1">
      <protection hidden="1"/>
    </xf>
    <xf numFmtId="0" fontId="45" fillId="0" borderId="0" xfId="0" applyFont="1" applyAlignment="1" applyProtection="1">
      <alignment horizontal="center"/>
      <protection hidden="1"/>
    </xf>
    <xf numFmtId="0" fontId="44" fillId="0" borderId="2" xfId="0" applyFont="1" applyBorder="1" applyProtection="1">
      <protection hidden="1"/>
    </xf>
    <xf numFmtId="0" fontId="44" fillId="0" borderId="0" xfId="0" applyFont="1" applyAlignment="1" applyProtection="1">
      <alignment horizontal="left"/>
      <protection hidden="1"/>
    </xf>
    <xf numFmtId="0" fontId="44" fillId="0" borderId="0" xfId="0" applyFont="1" applyAlignment="1" applyProtection="1">
      <alignment horizontal="center"/>
      <protection hidden="1"/>
    </xf>
    <xf numFmtId="0" fontId="47" fillId="2" borderId="8" xfId="0" applyFont="1" applyFill="1" applyBorder="1" applyAlignment="1" applyProtection="1">
      <protection hidden="1"/>
    </xf>
    <xf numFmtId="0" fontId="47" fillId="2" borderId="0" xfId="0" applyFont="1" applyFill="1" applyBorder="1" applyAlignment="1" applyProtection="1">
      <protection hidden="1"/>
    </xf>
    <xf numFmtId="0" fontId="47" fillId="2" borderId="9" xfId="0" applyFont="1" applyFill="1" applyBorder="1" applyAlignment="1" applyProtection="1">
      <protection hidden="1"/>
    </xf>
    <xf numFmtId="0" fontId="44" fillId="0" borderId="14" xfId="0" applyFont="1" applyBorder="1" applyAlignment="1" applyProtection="1">
      <alignment horizontal="right"/>
      <protection hidden="1"/>
    </xf>
    <xf numFmtId="0" fontId="44" fillId="0" borderId="15" xfId="0" applyFont="1" applyBorder="1" applyProtection="1">
      <protection hidden="1"/>
    </xf>
    <xf numFmtId="0" fontId="44" fillId="2" borderId="15" xfId="0" applyFont="1" applyFill="1" applyBorder="1" applyProtection="1">
      <protection hidden="1"/>
    </xf>
    <xf numFmtId="0" fontId="44" fillId="0" borderId="3" xfId="0" applyFont="1" applyBorder="1" applyProtection="1">
      <protection hidden="1"/>
    </xf>
    <xf numFmtId="0" fontId="44" fillId="0" borderId="8" xfId="0" applyFont="1" applyBorder="1" applyProtection="1">
      <protection hidden="1"/>
    </xf>
    <xf numFmtId="0" fontId="44" fillId="0" borderId="0" xfId="0" applyFont="1" applyBorder="1" applyProtection="1">
      <protection hidden="1"/>
    </xf>
    <xf numFmtId="0" fontId="44" fillId="0" borderId="9" xfId="0" applyFont="1" applyBorder="1" applyProtection="1">
      <protection hidden="1"/>
    </xf>
    <xf numFmtId="0" fontId="45" fillId="0" borderId="0" xfId="0" applyFont="1" applyProtection="1">
      <protection hidden="1"/>
    </xf>
    <xf numFmtId="0" fontId="44" fillId="0" borderId="0" xfId="0" applyFont="1" applyBorder="1" applyAlignment="1" applyProtection="1">
      <alignment horizontal="left"/>
      <protection hidden="1"/>
    </xf>
    <xf numFmtId="0" fontId="45" fillId="0" borderId="14" xfId="0" applyFont="1" applyBorder="1" applyProtection="1">
      <protection hidden="1"/>
    </xf>
    <xf numFmtId="0" fontId="45" fillId="0" borderId="15" xfId="0" applyFont="1" applyBorder="1" applyProtection="1">
      <protection hidden="1"/>
    </xf>
    <xf numFmtId="0" fontId="45" fillId="0" borderId="8" xfId="0" applyFont="1" applyBorder="1" applyProtection="1">
      <protection hidden="1"/>
    </xf>
    <xf numFmtId="0" fontId="45" fillId="0" borderId="0" xfId="0" applyFont="1" applyBorder="1" applyProtection="1">
      <protection hidden="1"/>
    </xf>
    <xf numFmtId="0" fontId="48" fillId="0" borderId="0" xfId="0" applyFont="1" applyBorder="1" applyProtection="1">
      <protection hidden="1"/>
    </xf>
    <xf numFmtId="0" fontId="49" fillId="0" borderId="0" xfId="0" applyFont="1" applyAlignment="1" applyProtection="1">
      <alignment vertical="top"/>
    </xf>
    <xf numFmtId="0" fontId="45" fillId="0" borderId="10" xfId="0" applyFont="1" applyBorder="1" applyProtection="1">
      <protection hidden="1"/>
    </xf>
    <xf numFmtId="0" fontId="45" fillId="0" borderId="11" xfId="0" applyFont="1" applyBorder="1" applyProtection="1">
      <protection hidden="1"/>
    </xf>
    <xf numFmtId="0" fontId="45" fillId="0" borderId="4" xfId="0" applyFont="1" applyBorder="1" applyProtection="1">
      <protection hidden="1"/>
    </xf>
    <xf numFmtId="0" fontId="45" fillId="0" borderId="3" xfId="0" applyFont="1" applyBorder="1" applyProtection="1">
      <protection hidden="1"/>
    </xf>
    <xf numFmtId="0" fontId="45" fillId="0" borderId="9" xfId="0" applyFont="1" applyBorder="1" applyProtection="1">
      <protection hidden="1"/>
    </xf>
    <xf numFmtId="0" fontId="45" fillId="0" borderId="5" xfId="0" applyFont="1" applyBorder="1" applyProtection="1">
      <protection hidden="1"/>
    </xf>
    <xf numFmtId="0" fontId="45" fillId="2" borderId="0" xfId="0" applyFont="1" applyFill="1" applyBorder="1" applyAlignment="1" applyProtection="1">
      <alignment horizontal="right"/>
      <protection hidden="1"/>
    </xf>
    <xf numFmtId="0" fontId="45" fillId="0" borderId="8" xfId="0" applyFont="1" applyBorder="1" applyAlignment="1" applyProtection="1">
      <alignment horizontal="right"/>
      <protection hidden="1"/>
    </xf>
    <xf numFmtId="0" fontId="45" fillId="2" borderId="9" xfId="0" applyFont="1" applyFill="1" applyBorder="1" applyProtection="1">
      <protection hidden="1"/>
    </xf>
    <xf numFmtId="1" fontId="45" fillId="2" borderId="9" xfId="0" applyNumberFormat="1" applyFont="1" applyFill="1" applyBorder="1" applyProtection="1">
      <protection hidden="1"/>
    </xf>
    <xf numFmtId="0" fontId="45" fillId="0" borderId="6" xfId="0" applyFont="1" applyBorder="1" applyProtection="1">
      <protection hidden="1"/>
    </xf>
    <xf numFmtId="0" fontId="44" fillId="0" borderId="5" xfId="0" applyFont="1" applyBorder="1" applyProtection="1">
      <protection hidden="1"/>
    </xf>
    <xf numFmtId="0" fontId="44" fillId="0" borderId="0" xfId="0" applyFont="1" applyFill="1" applyBorder="1" applyProtection="1">
      <protection hidden="1"/>
    </xf>
    <xf numFmtId="0" fontId="44" fillId="2" borderId="0" xfId="0" applyFont="1" applyFill="1" applyBorder="1" applyAlignment="1" applyProtection="1">
      <alignment horizontal="right"/>
      <protection hidden="1"/>
    </xf>
    <xf numFmtId="0" fontId="44" fillId="2" borderId="9" xfId="0" applyFont="1" applyFill="1" applyBorder="1" applyAlignment="1" applyProtection="1">
      <alignment horizontal="right"/>
      <protection hidden="1"/>
    </xf>
    <xf numFmtId="0" fontId="46" fillId="0" borderId="0" xfId="0" applyFont="1" applyProtection="1">
      <protection hidden="1"/>
    </xf>
    <xf numFmtId="0" fontId="51" fillId="0" borderId="0" xfId="0" applyFont="1" applyAlignment="1" applyProtection="1">
      <alignment vertical="top"/>
    </xf>
    <xf numFmtId="0" fontId="36" fillId="0" borderId="0" xfId="0" applyFont="1" applyProtection="1">
      <protection hidden="1"/>
    </xf>
    <xf numFmtId="0" fontId="52" fillId="0" borderId="0" xfId="0" applyFont="1" applyProtection="1">
      <protection hidden="1"/>
    </xf>
    <xf numFmtId="0" fontId="52" fillId="0" borderId="0" xfId="0" applyFont="1" applyFill="1" applyBorder="1" applyProtection="1">
      <protection hidden="1"/>
    </xf>
    <xf numFmtId="0" fontId="44" fillId="2" borderId="0" xfId="0" applyFont="1" applyFill="1" applyBorder="1" applyAlignment="1" applyProtection="1">
      <alignment vertical="top"/>
    </xf>
    <xf numFmtId="0" fontId="48" fillId="2" borderId="0" xfId="0" applyFont="1" applyFill="1" applyBorder="1" applyAlignment="1" applyProtection="1">
      <alignment vertical="top"/>
    </xf>
    <xf numFmtId="0" fontId="45" fillId="2" borderId="0" xfId="0" applyFont="1" applyFill="1" applyBorder="1" applyAlignment="1" applyProtection="1">
      <alignment vertical="top"/>
    </xf>
    <xf numFmtId="0" fontId="50" fillId="2" borderId="0" xfId="0" applyFont="1" applyFill="1" applyAlignment="1" applyProtection="1">
      <alignment vertical="top"/>
    </xf>
    <xf numFmtId="0" fontId="44" fillId="2" borderId="0" xfId="0" applyFont="1" applyFill="1" applyAlignment="1" applyProtection="1">
      <alignment vertical="top"/>
    </xf>
    <xf numFmtId="15" fontId="53" fillId="3" borderId="0" xfId="0" applyNumberFormat="1" applyFont="1" applyFill="1" applyBorder="1" applyAlignment="1" applyProtection="1">
      <alignment horizontal="left"/>
      <protection locked="0"/>
    </xf>
    <xf numFmtId="0" fontId="0" fillId="3" borderId="0" xfId="0" applyFill="1" applyProtection="1">
      <protection locked="0"/>
    </xf>
    <xf numFmtId="0" fontId="8" fillId="5" borderId="0" xfId="0" applyNumberFormat="1" applyFont="1" applyFill="1" applyBorder="1" applyProtection="1">
      <protection locked="0"/>
    </xf>
    <xf numFmtId="0" fontId="2" fillId="2" borderId="0" xfId="0" applyFont="1" applyFill="1" applyBorder="1" applyAlignment="1" applyProtection="1">
      <alignment vertical="top"/>
    </xf>
    <xf numFmtId="0" fontId="8" fillId="0" borderId="0" xfId="0" applyFont="1" applyProtection="1">
      <protection hidden="1"/>
    </xf>
    <xf numFmtId="0" fontId="43" fillId="2" borderId="0" xfId="0" applyFont="1" applyFill="1" applyAlignment="1" applyProtection="1">
      <alignment horizontal="center"/>
      <protection hidden="1"/>
    </xf>
    <xf numFmtId="0" fontId="8" fillId="0" borderId="2" xfId="0" applyFont="1" applyBorder="1" applyAlignment="1" applyProtection="1">
      <alignment wrapText="1"/>
      <protection hidden="1"/>
    </xf>
    <xf numFmtId="0" fontId="8" fillId="2" borderId="2" xfId="0" applyFont="1" applyFill="1" applyBorder="1" applyAlignment="1" applyProtection="1">
      <alignment wrapText="1"/>
      <protection hidden="1"/>
    </xf>
    <xf numFmtId="0" fontId="8" fillId="2" borderId="4" xfId="0" applyFont="1" applyFill="1" applyBorder="1" applyAlignment="1" applyProtection="1">
      <alignment wrapText="1"/>
      <protection hidden="1"/>
    </xf>
    <xf numFmtId="0" fontId="8" fillId="2" borderId="4" xfId="0" quotePrefix="1" applyFont="1" applyFill="1" applyBorder="1" applyAlignment="1" applyProtection="1">
      <alignment wrapText="1"/>
      <protection hidden="1"/>
    </xf>
    <xf numFmtId="0" fontId="8" fillId="0" borderId="2" xfId="0" applyFont="1" applyBorder="1" applyProtection="1">
      <protection hidden="1"/>
    </xf>
    <xf numFmtId="0" fontId="8" fillId="2" borderId="2" xfId="0" applyFont="1" applyFill="1" applyBorder="1" applyProtection="1">
      <protection hidden="1"/>
    </xf>
    <xf numFmtId="0" fontId="8" fillId="0" borderId="2" xfId="0" applyFont="1" applyBorder="1" applyProtection="1">
      <protection locked="0" hidden="1"/>
    </xf>
    <xf numFmtId="0" fontId="54" fillId="0" borderId="0" xfId="0" applyFont="1" applyAlignment="1" applyProtection="1">
      <alignment vertical="top"/>
    </xf>
    <xf numFmtId="0" fontId="55" fillId="0" borderId="0" xfId="0" applyFont="1" applyAlignment="1" applyProtection="1">
      <alignment horizontal="right" vertical="top"/>
    </xf>
    <xf numFmtId="0" fontId="55" fillId="0" borderId="0" xfId="0" applyFont="1" applyAlignment="1" applyProtection="1">
      <alignment horizontal="left" vertical="top"/>
    </xf>
    <xf numFmtId="14" fontId="54" fillId="0" borderId="0" xfId="0" applyNumberFormat="1" applyFont="1" applyAlignment="1" applyProtection="1">
      <alignment vertical="top"/>
    </xf>
    <xf numFmtId="0" fontId="8" fillId="5" borderId="2" xfId="0" applyFont="1" applyFill="1" applyBorder="1" applyProtection="1">
      <protection locked="0" hidden="1"/>
    </xf>
    <xf numFmtId="0" fontId="19" fillId="0" borderId="2" xfId="0" applyFont="1" applyBorder="1" applyProtection="1">
      <protection hidden="1"/>
    </xf>
    <xf numFmtId="0" fontId="19" fillId="2" borderId="2" xfId="0" applyFont="1" applyFill="1" applyBorder="1" applyProtection="1">
      <protection hidden="1"/>
    </xf>
    <xf numFmtId="0" fontId="19" fillId="0" borderId="2" xfId="0" applyFont="1" applyBorder="1" applyAlignment="1" applyProtection="1">
      <alignment wrapText="1"/>
      <protection hidden="1"/>
    </xf>
    <xf numFmtId="0" fontId="19" fillId="2" borderId="0" xfId="0" applyFont="1" applyFill="1" applyBorder="1" applyProtection="1">
      <protection hidden="1"/>
    </xf>
    <xf numFmtId="0" fontId="19" fillId="0" borderId="0" xfId="0" applyFont="1" applyProtection="1">
      <protection hidden="1"/>
    </xf>
    <xf numFmtId="0" fontId="19" fillId="7" borderId="2" xfId="0" applyFont="1" applyFill="1" applyBorder="1" applyAlignment="1" applyProtection="1">
      <alignment wrapText="1"/>
      <protection hidden="1"/>
    </xf>
    <xf numFmtId="0" fontId="8" fillId="7" borderId="12" xfId="0" applyFont="1" applyFill="1" applyBorder="1" applyAlignment="1" applyProtection="1">
      <alignment wrapText="1"/>
      <protection hidden="1"/>
    </xf>
    <xf numFmtId="0" fontId="8" fillId="7" borderId="2" xfId="0" applyFont="1" applyFill="1" applyBorder="1" applyAlignment="1" applyProtection="1">
      <alignment wrapText="1"/>
      <protection hidden="1"/>
    </xf>
    <xf numFmtId="0" fontId="19" fillId="2" borderId="2" xfId="0" applyFont="1" applyFill="1" applyBorder="1" applyAlignment="1" applyProtection="1">
      <alignment vertical="top" wrapText="1"/>
      <protection hidden="1"/>
    </xf>
    <xf numFmtId="0" fontId="19" fillId="0" borderId="0" xfId="0" applyFont="1" applyAlignment="1" applyProtection="1">
      <alignment vertical="top"/>
      <protection hidden="1"/>
    </xf>
    <xf numFmtId="0" fontId="19" fillId="2" borderId="0" xfId="0" applyFont="1" applyFill="1" applyProtection="1">
      <protection hidden="1"/>
    </xf>
    <xf numFmtId="0" fontId="19" fillId="10" borderId="4" xfId="0" applyFont="1" applyFill="1" applyBorder="1" applyAlignment="1" applyProtection="1">
      <alignment vertical="top" wrapText="1"/>
      <protection hidden="1"/>
    </xf>
    <xf numFmtId="0" fontId="19" fillId="10" borderId="2" xfId="0" applyFont="1" applyFill="1" applyBorder="1" applyAlignment="1" applyProtection="1">
      <alignment vertical="top" wrapText="1"/>
      <protection hidden="1"/>
    </xf>
    <xf numFmtId="0" fontId="57" fillId="2" borderId="0" xfId="0" applyFont="1" applyFill="1" applyAlignment="1" applyProtection="1">
      <protection hidden="1"/>
    </xf>
    <xf numFmtId="0" fontId="19" fillId="7" borderId="12" xfId="0" applyFont="1" applyFill="1" applyBorder="1" applyAlignment="1" applyProtection="1">
      <alignment wrapText="1"/>
      <protection hidden="1"/>
    </xf>
    <xf numFmtId="0" fontId="19" fillId="7" borderId="13" xfId="0" applyFont="1" applyFill="1" applyBorder="1" applyAlignment="1" applyProtection="1">
      <alignment wrapText="1"/>
      <protection hidden="1"/>
    </xf>
    <xf numFmtId="0" fontId="19" fillId="7" borderId="1" xfId="0" applyFont="1" applyFill="1" applyBorder="1" applyAlignment="1" applyProtection="1">
      <alignment wrapText="1"/>
      <protection hidden="1"/>
    </xf>
    <xf numFmtId="0" fontId="19" fillId="2" borderId="12" xfId="0" applyFont="1" applyFill="1" applyBorder="1" applyAlignment="1" applyProtection="1">
      <protection hidden="1"/>
    </xf>
    <xf numFmtId="0" fontId="19" fillId="2" borderId="13" xfId="0" applyFont="1" applyFill="1" applyBorder="1" applyAlignment="1" applyProtection="1">
      <protection hidden="1"/>
    </xf>
    <xf numFmtId="0" fontId="19" fillId="2" borderId="1" xfId="0" applyFont="1" applyFill="1" applyBorder="1" applyAlignment="1" applyProtection="1">
      <protection hidden="1"/>
    </xf>
    <xf numFmtId="0" fontId="3" fillId="2" borderId="2" xfId="0" applyFont="1" applyFill="1" applyBorder="1" applyProtection="1">
      <protection hidden="1"/>
    </xf>
    <xf numFmtId="0" fontId="0" fillId="2" borderId="1" xfId="0" applyFill="1" applyBorder="1" applyAlignment="1" applyProtection="1">
      <protection locked="0" hidden="1"/>
    </xf>
    <xf numFmtId="0" fontId="0" fillId="2" borderId="2" xfId="0" applyFill="1" applyBorder="1" applyProtection="1"/>
    <xf numFmtId="0" fontId="20" fillId="2" borderId="2" xfId="0" applyFont="1" applyFill="1" applyBorder="1" applyProtection="1"/>
    <xf numFmtId="0" fontId="0" fillId="2" borderId="1" xfId="0" applyFill="1" applyBorder="1" applyAlignment="1" applyProtection="1"/>
    <xf numFmtId="0" fontId="0" fillId="2" borderId="0" xfId="0" applyFill="1" applyBorder="1" applyProtection="1"/>
    <xf numFmtId="0" fontId="42" fillId="2" borderId="0" xfId="0" applyFont="1" applyFill="1" applyBorder="1" applyProtection="1"/>
    <xf numFmtId="0" fontId="22" fillId="2" borderId="0" xfId="0" applyFont="1" applyFill="1" applyBorder="1" applyProtection="1"/>
    <xf numFmtId="0" fontId="7" fillId="2" borderId="0" xfId="0" applyFont="1" applyFill="1" applyBorder="1" applyAlignment="1" applyProtection="1">
      <alignment horizontal="left" vertical="center" wrapText="1"/>
    </xf>
    <xf numFmtId="0" fontId="22" fillId="2" borderId="0" xfId="0" applyFont="1" applyFill="1" applyBorder="1" applyAlignment="1" applyProtection="1">
      <alignment vertical="center" wrapText="1"/>
    </xf>
    <xf numFmtId="0" fontId="8" fillId="9" borderId="0" xfId="0" applyFont="1" applyFill="1" applyProtection="1">
      <protection hidden="1"/>
    </xf>
    <xf numFmtId="0" fontId="0" fillId="12" borderId="12" xfId="0" applyFill="1" applyBorder="1" applyAlignment="1" applyProtection="1">
      <protection hidden="1"/>
    </xf>
    <xf numFmtId="0" fontId="0" fillId="12" borderId="13" xfId="0" applyFill="1" applyBorder="1" applyAlignment="1" applyProtection="1">
      <protection hidden="1"/>
    </xf>
    <xf numFmtId="0" fontId="0" fillId="12" borderId="1" xfId="0" applyFill="1" applyBorder="1" applyAlignment="1" applyProtection="1">
      <protection hidden="1"/>
    </xf>
    <xf numFmtId="0" fontId="19" fillId="9" borderId="13" xfId="0" applyFont="1" applyFill="1" applyBorder="1" applyAlignment="1" applyProtection="1">
      <alignment horizontal="left" vertical="top"/>
    </xf>
    <xf numFmtId="0" fontId="2" fillId="9" borderId="0" xfId="0" applyFont="1" applyFill="1" applyProtection="1">
      <protection hidden="1"/>
    </xf>
    <xf numFmtId="0" fontId="2" fillId="16" borderId="12" xfId="0" applyFont="1" applyFill="1" applyBorder="1" applyAlignment="1" applyProtection="1">
      <alignment horizontal="left"/>
    </xf>
    <xf numFmtId="0" fontId="2" fillId="16" borderId="13" xfId="0" applyFont="1" applyFill="1" applyBorder="1" applyAlignment="1" applyProtection="1">
      <alignment horizontal="left"/>
    </xf>
    <xf numFmtId="0" fontId="19" fillId="16" borderId="12" xfId="0" applyFont="1" applyFill="1" applyBorder="1" applyAlignment="1" applyProtection="1">
      <alignment horizontal="left"/>
    </xf>
    <xf numFmtId="0" fontId="21" fillId="16" borderId="13" xfId="0" applyFont="1" applyFill="1" applyBorder="1" applyAlignment="1" applyProtection="1">
      <alignment horizontal="left"/>
    </xf>
    <xf numFmtId="0" fontId="21" fillId="16" borderId="1" xfId="0" applyFont="1" applyFill="1" applyBorder="1" applyAlignment="1" applyProtection="1">
      <alignment horizontal="left"/>
    </xf>
    <xf numFmtId="0" fontId="14" fillId="0" borderId="0" xfId="0" applyFont="1" applyBorder="1" applyProtection="1">
      <protection hidden="1"/>
    </xf>
    <xf numFmtId="0" fontId="14" fillId="0" borderId="0" xfId="0" applyFont="1" applyProtection="1">
      <protection hidden="1"/>
    </xf>
    <xf numFmtId="0" fontId="59" fillId="0" borderId="0" xfId="0" applyFont="1" applyAlignment="1" applyProtection="1">
      <alignment vertical="top"/>
    </xf>
    <xf numFmtId="0" fontId="59" fillId="0" borderId="0" xfId="0" applyFont="1" applyBorder="1" applyAlignment="1" applyProtection="1">
      <alignment vertical="top"/>
    </xf>
    <xf numFmtId="0" fontId="14" fillId="0" borderId="5" xfId="0" applyFont="1" applyBorder="1" applyProtection="1">
      <protection hidden="1"/>
    </xf>
    <xf numFmtId="0" fontId="14" fillId="0" borderId="7" xfId="0" applyFont="1" applyBorder="1" applyProtection="1">
      <protection hidden="1"/>
    </xf>
    <xf numFmtId="0" fontId="45" fillId="2" borderId="5" xfId="0" applyFont="1" applyFill="1" applyBorder="1" applyProtection="1">
      <protection locked="0" hidden="1"/>
    </xf>
    <xf numFmtId="1" fontId="14" fillId="0" borderId="5" xfId="0" applyNumberFormat="1" applyFont="1" applyBorder="1" applyProtection="1">
      <protection hidden="1"/>
    </xf>
    <xf numFmtId="1" fontId="14" fillId="0" borderId="7" xfId="0" applyNumberFormat="1" applyFont="1" applyBorder="1" applyProtection="1">
      <protection hidden="1"/>
    </xf>
    <xf numFmtId="0" fontId="19" fillId="10" borderId="2" xfId="0" applyFont="1" applyFill="1" applyBorder="1" applyAlignment="1" applyProtection="1">
      <alignment horizontal="center" vertical="top" wrapText="1"/>
      <protection hidden="1"/>
    </xf>
    <xf numFmtId="0" fontId="61" fillId="3" borderId="2" xfId="0" applyFont="1" applyFill="1" applyBorder="1" applyProtection="1">
      <protection locked="0"/>
    </xf>
    <xf numFmtId="0" fontId="2" fillId="6" borderId="0" xfId="0" applyFont="1" applyFill="1" applyAlignment="1" applyProtection="1">
      <alignment vertical="top"/>
    </xf>
    <xf numFmtId="0" fontId="0" fillId="6" borderId="13" xfId="0" applyFill="1" applyBorder="1" applyAlignment="1" applyProtection="1">
      <alignment vertical="top"/>
      <protection locked="0"/>
    </xf>
    <xf numFmtId="0" fontId="2" fillId="2" borderId="0" xfId="0" applyFont="1" applyFill="1" applyAlignment="1" applyProtection="1">
      <alignment vertical="top"/>
      <protection locked="0"/>
    </xf>
    <xf numFmtId="0" fontId="2" fillId="5" borderId="0" xfId="0" applyFont="1" applyFill="1" applyAlignment="1" applyProtection="1">
      <alignment vertical="top"/>
    </xf>
    <xf numFmtId="0" fontId="8" fillId="3" borderId="2" xfId="0" applyFont="1" applyFill="1" applyBorder="1" applyProtection="1">
      <protection hidden="1"/>
    </xf>
    <xf numFmtId="0" fontId="8" fillId="2" borderId="2" xfId="0" applyFont="1" applyFill="1" applyBorder="1" applyAlignment="1" applyProtection="1">
      <alignment vertical="top" wrapText="1"/>
      <protection hidden="1"/>
    </xf>
    <xf numFmtId="0" fontId="8" fillId="0" borderId="0" xfId="0" applyFont="1" applyAlignment="1" applyProtection="1">
      <alignment vertical="top" wrapText="1"/>
      <protection hidden="1"/>
    </xf>
    <xf numFmtId="0" fontId="62" fillId="2" borderId="0" xfId="0" applyFont="1" applyFill="1" applyAlignment="1" applyProtection="1">
      <alignment horizontal="center"/>
      <protection hidden="1"/>
    </xf>
    <xf numFmtId="0" fontId="3" fillId="0" borderId="0" xfId="0" applyFont="1" applyProtection="1">
      <protection hidden="1"/>
    </xf>
    <xf numFmtId="0" fontId="60" fillId="2" borderId="0" xfId="0" applyFont="1" applyFill="1" applyBorder="1" applyAlignment="1" applyProtection="1">
      <alignment vertical="top" wrapText="1"/>
      <protection hidden="1"/>
    </xf>
    <xf numFmtId="0" fontId="60" fillId="2" borderId="0" xfId="0" applyFont="1" applyFill="1" applyAlignment="1" applyProtection="1">
      <alignment vertical="top" wrapText="1"/>
      <protection hidden="1"/>
    </xf>
    <xf numFmtId="0" fontId="60" fillId="0" borderId="0" xfId="0" applyFont="1" applyBorder="1" applyAlignment="1" applyProtection="1">
      <alignment vertical="top"/>
      <protection hidden="1"/>
    </xf>
    <xf numFmtId="0" fontId="3" fillId="2" borderId="0" xfId="0" applyFont="1" applyFill="1" applyBorder="1" applyAlignment="1" applyProtection="1">
      <alignment vertical="top" wrapText="1"/>
      <protection hidden="1"/>
    </xf>
    <xf numFmtId="0" fontId="3" fillId="2" borderId="0" xfId="0" applyFont="1" applyFill="1" applyAlignment="1" applyProtection="1">
      <alignment vertical="top" wrapText="1"/>
      <protection hidden="1"/>
    </xf>
    <xf numFmtId="0" fontId="3" fillId="0" borderId="0" xfId="0" applyFont="1" applyAlignment="1" applyProtection="1">
      <alignment vertical="top" wrapText="1"/>
      <protection hidden="1"/>
    </xf>
    <xf numFmtId="0" fontId="3" fillId="2" borderId="0" xfId="0" applyFont="1" applyFill="1" applyBorder="1" applyAlignment="1" applyProtection="1">
      <alignment wrapText="1"/>
      <protection hidden="1"/>
    </xf>
    <xf numFmtId="0" fontId="3" fillId="2" borderId="0" xfId="0" applyFont="1" applyFill="1" applyAlignment="1" applyProtection="1">
      <alignment wrapText="1"/>
      <protection hidden="1"/>
    </xf>
    <xf numFmtId="0" fontId="3" fillId="2" borderId="0" xfId="0" applyFont="1" applyFill="1" applyBorder="1" applyProtection="1">
      <protection hidden="1"/>
    </xf>
    <xf numFmtId="0" fontId="3" fillId="2" borderId="0" xfId="0" applyFont="1" applyFill="1" applyAlignment="1" applyProtection="1">
      <alignment vertical="top"/>
      <protection hidden="1"/>
    </xf>
    <xf numFmtId="0" fontId="3" fillId="0" borderId="0" xfId="0" applyFont="1" applyAlignment="1" applyProtection="1">
      <alignment vertical="top"/>
      <protection hidden="1"/>
    </xf>
    <xf numFmtId="17" fontId="3" fillId="2" borderId="0" xfId="0" applyNumberFormat="1" applyFont="1" applyFill="1" applyBorder="1" applyProtection="1">
      <protection hidden="1"/>
    </xf>
    <xf numFmtId="0" fontId="60" fillId="2" borderId="0" xfId="0" applyFont="1" applyFill="1" applyBorder="1" applyProtection="1">
      <protection hidden="1"/>
    </xf>
    <xf numFmtId="0" fontId="60" fillId="2" borderId="0" xfId="0" applyFont="1" applyFill="1" applyProtection="1">
      <protection hidden="1"/>
    </xf>
    <xf numFmtId="0" fontId="60" fillId="0" borderId="0" xfId="0" applyFont="1" applyProtection="1">
      <protection hidden="1"/>
    </xf>
    <xf numFmtId="0" fontId="0" fillId="2" borderId="8" xfId="0" applyFill="1" applyBorder="1" applyProtection="1">
      <protection locked="0"/>
    </xf>
    <xf numFmtId="0" fontId="0" fillId="15" borderId="12" xfId="0" applyFill="1" applyBorder="1" applyAlignment="1" applyProtection="1">
      <alignment horizontal="left"/>
    </xf>
    <xf numFmtId="0" fontId="0" fillId="15" borderId="13" xfId="0" applyFill="1" applyBorder="1" applyAlignment="1" applyProtection="1">
      <alignment horizontal="left"/>
    </xf>
    <xf numFmtId="0" fontId="0" fillId="15" borderId="1" xfId="0" applyFill="1" applyBorder="1" applyAlignment="1" applyProtection="1">
      <alignment horizontal="left"/>
    </xf>
    <xf numFmtId="0" fontId="0" fillId="0" borderId="0" xfId="0" applyAlignment="1" applyProtection="1">
      <alignment vertical="top"/>
      <protection locked="0"/>
    </xf>
    <xf numFmtId="0" fontId="0" fillId="5" borderId="0" xfId="0" applyFill="1" applyBorder="1" applyAlignment="1" applyProtection="1">
      <alignment vertical="top"/>
      <protection locked="0"/>
    </xf>
    <xf numFmtId="0" fontId="0" fillId="5" borderId="0" xfId="0" applyFill="1" applyBorder="1" applyAlignment="1" applyProtection="1">
      <alignment horizontal="right" vertical="top"/>
      <protection locked="0"/>
    </xf>
    <xf numFmtId="0" fontId="0" fillId="6" borderId="0" xfId="0" applyFill="1" applyBorder="1" applyAlignment="1" applyProtection="1">
      <alignment vertical="top"/>
      <protection locked="0"/>
    </xf>
    <xf numFmtId="0" fontId="0" fillId="6" borderId="0" xfId="0" applyFill="1" applyBorder="1" applyAlignment="1" applyProtection="1">
      <alignment horizontal="right" vertical="top"/>
      <protection locked="0"/>
    </xf>
    <xf numFmtId="0" fontId="0" fillId="6" borderId="0" xfId="0" applyFill="1" applyBorder="1" applyAlignment="1" applyProtection="1">
      <alignment horizontal="center" vertical="top"/>
      <protection locked="0"/>
    </xf>
    <xf numFmtId="0" fontId="0" fillId="2" borderId="0" xfId="0" applyFill="1" applyBorder="1" applyAlignment="1" applyProtection="1">
      <alignment vertical="top"/>
      <protection locked="0"/>
    </xf>
    <xf numFmtId="0" fontId="2" fillId="2" borderId="12"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0" fillId="15" borderId="12" xfId="0" applyFill="1" applyBorder="1" applyAlignment="1" applyProtection="1">
      <alignment horizontal="center"/>
    </xf>
    <xf numFmtId="0" fontId="0" fillId="15" borderId="13" xfId="0" applyFill="1" applyBorder="1" applyAlignment="1" applyProtection="1">
      <alignment horizontal="center"/>
    </xf>
    <xf numFmtId="0" fontId="0" fillId="15" borderId="1" xfId="0" applyFill="1" applyBorder="1" applyAlignment="1" applyProtection="1">
      <alignment horizontal="center"/>
    </xf>
    <xf numFmtId="0" fontId="6" fillId="7" borderId="2" xfId="0" applyFont="1" applyFill="1" applyBorder="1" applyAlignment="1" applyProtection="1">
      <alignment horizontal="center"/>
    </xf>
    <xf numFmtId="0" fontId="19" fillId="15" borderId="2" xfId="0" applyFont="1" applyFill="1" applyBorder="1" applyAlignment="1" applyProtection="1">
      <alignment horizontal="left"/>
    </xf>
    <xf numFmtId="0" fontId="0" fillId="13" borderId="14" xfId="0" applyFill="1" applyBorder="1" applyAlignment="1" applyProtection="1">
      <alignment horizontal="center"/>
    </xf>
    <xf numFmtId="0" fontId="0" fillId="13" borderId="15" xfId="0" applyFill="1" applyBorder="1" applyAlignment="1" applyProtection="1">
      <alignment horizontal="center"/>
    </xf>
    <xf numFmtId="0" fontId="0" fillId="13" borderId="3" xfId="0" applyFill="1" applyBorder="1" applyAlignment="1" applyProtection="1">
      <alignment horizontal="center"/>
    </xf>
    <xf numFmtId="0" fontId="0" fillId="13" borderId="8" xfId="0" applyFill="1" applyBorder="1" applyAlignment="1" applyProtection="1">
      <alignment horizontal="center"/>
    </xf>
    <xf numFmtId="0" fontId="0" fillId="13" borderId="0" xfId="0" applyFill="1" applyBorder="1" applyAlignment="1" applyProtection="1">
      <alignment horizontal="center"/>
    </xf>
    <xf numFmtId="0" fontId="0" fillId="13" borderId="9" xfId="0" applyFill="1" applyBorder="1" applyAlignment="1" applyProtection="1">
      <alignment horizontal="center"/>
    </xf>
    <xf numFmtId="0" fontId="0" fillId="13" borderId="10" xfId="0" applyFill="1" applyBorder="1" applyAlignment="1" applyProtection="1">
      <alignment horizontal="center"/>
    </xf>
    <xf numFmtId="0" fontId="0" fillId="13" borderId="11" xfId="0" applyFill="1" applyBorder="1" applyAlignment="1" applyProtection="1">
      <alignment horizontal="center"/>
    </xf>
    <xf numFmtId="0" fontId="0" fillId="13" borderId="6" xfId="0" applyFill="1" applyBorder="1" applyAlignment="1" applyProtection="1">
      <alignment horizontal="center"/>
    </xf>
    <xf numFmtId="0" fontId="2" fillId="16" borderId="12" xfId="0" applyFont="1" applyFill="1" applyBorder="1" applyAlignment="1" applyProtection="1">
      <alignment horizontal="left"/>
    </xf>
    <xf numFmtId="0" fontId="2" fillId="16" borderId="13" xfId="0" applyFont="1" applyFill="1" applyBorder="1" applyAlignment="1" applyProtection="1">
      <alignment horizontal="left"/>
    </xf>
    <xf numFmtId="0" fontId="2" fillId="16" borderId="1" xfId="0" applyFont="1" applyFill="1" applyBorder="1" applyAlignment="1" applyProtection="1">
      <alignment horizontal="left"/>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38" fillId="7" borderId="12" xfId="0" applyFont="1" applyFill="1" applyBorder="1" applyAlignment="1" applyProtection="1">
      <alignment horizontal="center"/>
    </xf>
    <xf numFmtId="0" fontId="38" fillId="7" borderId="13" xfId="0" applyFont="1" applyFill="1" applyBorder="1" applyAlignment="1" applyProtection="1">
      <alignment horizontal="center"/>
    </xf>
    <xf numFmtId="0" fontId="38" fillId="7" borderId="1" xfId="0" applyFont="1" applyFill="1" applyBorder="1" applyAlignment="1" applyProtection="1">
      <alignment horizontal="center"/>
    </xf>
    <xf numFmtId="0" fontId="19" fillId="2" borderId="12"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19" fillId="2" borderId="1" xfId="0" applyFont="1" applyFill="1" applyBorder="1" applyAlignment="1" applyProtection="1">
      <alignment horizontal="center"/>
      <protection locked="0"/>
    </xf>
    <xf numFmtId="0" fontId="19" fillId="15" borderId="12" xfId="0" applyFont="1" applyFill="1" applyBorder="1" applyAlignment="1" applyProtection="1">
      <alignment horizontal="left"/>
    </xf>
    <xf numFmtId="0" fontId="19" fillId="15" borderId="13" xfId="0" applyFont="1" applyFill="1" applyBorder="1" applyAlignment="1" applyProtection="1">
      <alignment horizontal="left"/>
    </xf>
    <xf numFmtId="0" fontId="19" fillId="15" borderId="1" xfId="0" applyFont="1" applyFill="1" applyBorder="1" applyAlignment="1" applyProtection="1">
      <alignment horizontal="left"/>
    </xf>
    <xf numFmtId="0" fontId="2" fillId="13" borderId="2" xfId="0" applyFont="1" applyFill="1" applyBorder="1" applyAlignment="1" applyProtection="1">
      <alignment horizontal="left"/>
    </xf>
    <xf numFmtId="0" fontId="2" fillId="2" borderId="2" xfId="0" applyFont="1" applyFill="1" applyBorder="1" applyAlignment="1" applyProtection="1">
      <alignment horizontal="center"/>
      <protection locked="0"/>
    </xf>
    <xf numFmtId="0" fontId="8" fillId="13" borderId="12" xfId="0" applyFont="1" applyFill="1" applyBorder="1" applyAlignment="1" applyProtection="1">
      <alignment horizontal="left"/>
    </xf>
    <xf numFmtId="0" fontId="8" fillId="13" borderId="13" xfId="0" applyFont="1" applyFill="1" applyBorder="1" applyAlignment="1" applyProtection="1">
      <alignment horizontal="left"/>
    </xf>
    <xf numFmtId="0" fontId="8" fillId="13" borderId="1" xfId="0" applyFont="1" applyFill="1" applyBorder="1" applyAlignment="1" applyProtection="1">
      <alignment horizontal="left"/>
    </xf>
    <xf numFmtId="0" fontId="22" fillId="5" borderId="0" xfId="0" applyFont="1" applyFill="1" applyBorder="1" applyAlignment="1" applyProtection="1">
      <alignment horizontal="left" vertical="top" wrapText="1"/>
    </xf>
    <xf numFmtId="0" fontId="22" fillId="5" borderId="0" xfId="0" applyFont="1" applyFill="1" applyBorder="1" applyAlignment="1" applyProtection="1">
      <alignment horizontal="left" vertical="center" wrapText="1"/>
    </xf>
    <xf numFmtId="0" fontId="43" fillId="14" borderId="0" xfId="0" applyFont="1" applyFill="1" applyBorder="1" applyAlignment="1" applyProtection="1">
      <alignment horizontal="center" vertical="top"/>
    </xf>
    <xf numFmtId="0" fontId="37" fillId="14" borderId="0" xfId="0" applyFont="1" applyFill="1" applyBorder="1" applyAlignment="1" applyProtection="1">
      <alignment horizontal="center" vertical="top"/>
    </xf>
    <xf numFmtId="0" fontId="40" fillId="14" borderId="0" xfId="0" applyFont="1" applyFill="1" applyBorder="1" applyAlignment="1" applyProtection="1">
      <alignment horizontal="center" vertical="top" wrapText="1"/>
    </xf>
    <xf numFmtId="0" fontId="6" fillId="7" borderId="0" xfId="0" applyFont="1" applyFill="1" applyAlignment="1" applyProtection="1">
      <alignment horizontal="center"/>
    </xf>
    <xf numFmtId="0" fontId="0" fillId="2" borderId="12" xfId="0" applyFill="1" applyBorder="1" applyAlignment="1" applyProtection="1">
      <alignment horizontal="center"/>
      <protection locked="0" hidden="1"/>
    </xf>
    <xf numFmtId="0" fontId="0" fillId="2" borderId="13" xfId="0" applyFill="1" applyBorder="1" applyAlignment="1" applyProtection="1">
      <alignment horizontal="center"/>
      <protection locked="0" hidden="1"/>
    </xf>
    <xf numFmtId="0" fontId="0" fillId="12" borderId="2" xfId="0" applyFill="1" applyBorder="1" applyAlignment="1" applyProtection="1">
      <alignment horizontal="left"/>
      <protection hidden="1"/>
    </xf>
    <xf numFmtId="0" fontId="4" fillId="7" borderId="0" xfId="0" applyFont="1" applyFill="1" applyBorder="1" applyAlignment="1" applyProtection="1">
      <alignment horizontal="center"/>
    </xf>
    <xf numFmtId="0" fontId="41" fillId="11" borderId="0" xfId="0" applyFont="1" applyFill="1" applyBorder="1" applyAlignment="1" applyProtection="1">
      <alignment horizontal="center" vertical="center"/>
    </xf>
    <xf numFmtId="0" fontId="64" fillId="18" borderId="0" xfId="0" applyFont="1" applyFill="1" applyBorder="1" applyAlignment="1" applyProtection="1">
      <alignment horizontal="center" vertical="center" wrapText="1"/>
    </xf>
    <xf numFmtId="0" fontId="65" fillId="18" borderId="0" xfId="0" applyFont="1" applyFill="1" applyBorder="1" applyAlignment="1" applyProtection="1">
      <alignment horizontal="center" vertical="center" wrapText="1"/>
    </xf>
    <xf numFmtId="0" fontId="2" fillId="19" borderId="0" xfId="0" applyNumberFormat="1" applyFont="1" applyFill="1" applyBorder="1" applyAlignment="1" applyProtection="1">
      <alignment horizontal="center" wrapText="1"/>
      <protection hidden="1"/>
    </xf>
    <xf numFmtId="0" fontId="0" fillId="15" borderId="12" xfId="0" applyFill="1" applyBorder="1" applyAlignment="1" applyProtection="1">
      <alignment horizontal="left"/>
    </xf>
    <xf numFmtId="0" fontId="0" fillId="15" borderId="13" xfId="0" applyFill="1" applyBorder="1" applyAlignment="1" applyProtection="1">
      <alignment horizontal="left"/>
    </xf>
    <xf numFmtId="0" fontId="0" fillId="15" borderId="1" xfId="0" applyFill="1" applyBorder="1" applyAlignment="1" applyProtection="1">
      <alignment horizontal="left"/>
    </xf>
    <xf numFmtId="0" fontId="2" fillId="9" borderId="2" xfId="0" applyFont="1" applyFill="1" applyBorder="1" applyAlignment="1" applyProtection="1">
      <alignment horizontal="left"/>
    </xf>
    <xf numFmtId="0" fontId="6" fillId="7" borderId="11" xfId="0" applyFont="1" applyFill="1" applyBorder="1" applyAlignment="1" applyProtection="1">
      <alignment horizontal="left"/>
      <protection hidden="1"/>
    </xf>
    <xf numFmtId="0" fontId="6" fillId="7" borderId="12" xfId="0" applyFont="1" applyFill="1" applyBorder="1" applyAlignment="1" applyProtection="1">
      <alignment horizontal="center"/>
      <protection hidden="1"/>
    </xf>
    <xf numFmtId="0" fontId="6" fillId="7" borderId="13" xfId="0" applyFont="1" applyFill="1" applyBorder="1" applyAlignment="1" applyProtection="1">
      <alignment horizontal="center"/>
      <protection hidden="1"/>
    </xf>
    <xf numFmtId="0" fontId="6" fillId="7" borderId="1" xfId="0" applyFont="1" applyFill="1" applyBorder="1" applyAlignment="1" applyProtection="1">
      <alignment horizontal="center"/>
      <protection hidden="1"/>
    </xf>
    <xf numFmtId="0" fontId="0" fillId="17" borderId="2" xfId="0" applyFill="1" applyBorder="1" applyAlignment="1" applyProtection="1"/>
    <xf numFmtId="0" fontId="0" fillId="17" borderId="2" xfId="0" applyFill="1" applyBorder="1" applyAlignment="1" applyProtection="1">
      <alignment horizontal="left"/>
    </xf>
    <xf numFmtId="0" fontId="0" fillId="2" borderId="2" xfId="0" applyFill="1" applyBorder="1" applyAlignment="1" applyProtection="1">
      <alignment horizontal="center"/>
      <protection locked="0"/>
    </xf>
    <xf numFmtId="0" fontId="6" fillId="7" borderId="12" xfId="0" applyFont="1" applyFill="1" applyBorder="1" applyAlignment="1" applyProtection="1">
      <alignment horizontal="center"/>
    </xf>
    <xf numFmtId="0" fontId="6" fillId="7" borderId="13" xfId="0" applyFont="1" applyFill="1" applyBorder="1" applyAlignment="1" applyProtection="1">
      <alignment horizontal="center"/>
    </xf>
    <xf numFmtId="0" fontId="6" fillId="7" borderId="1" xfId="0" applyFont="1" applyFill="1" applyBorder="1" applyAlignment="1" applyProtection="1">
      <alignment horizontal="center"/>
    </xf>
    <xf numFmtId="0" fontId="2" fillId="13" borderId="12" xfId="0" applyFont="1" applyFill="1" applyBorder="1" applyAlignment="1" applyProtection="1">
      <alignment horizontal="left"/>
    </xf>
    <xf numFmtId="0" fontId="2" fillId="13" borderId="13" xfId="0" applyFont="1" applyFill="1" applyBorder="1" applyAlignment="1" applyProtection="1">
      <alignment horizontal="left"/>
    </xf>
    <xf numFmtId="0" fontId="2" fillId="13" borderId="1" xfId="0" applyFont="1" applyFill="1" applyBorder="1" applyAlignment="1" applyProtection="1">
      <alignment horizontal="left"/>
    </xf>
    <xf numFmtId="0" fontId="2" fillId="13" borderId="2" xfId="0" applyFont="1" applyFill="1" applyBorder="1" applyAlignment="1" applyProtection="1"/>
    <xf numFmtId="0" fontId="2" fillId="14" borderId="2" xfId="0" applyFont="1" applyFill="1" applyBorder="1" applyAlignment="1" applyProtection="1">
      <alignment horizontal="left"/>
    </xf>
    <xf numFmtId="0" fontId="19" fillId="9" borderId="12" xfId="0" applyFont="1" applyFill="1" applyBorder="1" applyAlignment="1" applyProtection="1">
      <alignment horizontal="left"/>
    </xf>
    <xf numFmtId="0" fontId="19" fillId="9" borderId="13" xfId="0" applyFont="1" applyFill="1" applyBorder="1" applyAlignment="1" applyProtection="1">
      <alignment horizontal="left"/>
    </xf>
    <xf numFmtId="0" fontId="19" fillId="9" borderId="1" xfId="0" applyFont="1" applyFill="1" applyBorder="1" applyAlignment="1" applyProtection="1">
      <alignment horizontal="left"/>
    </xf>
    <xf numFmtId="0" fontId="58" fillId="14" borderId="2" xfId="0" applyFont="1" applyFill="1" applyBorder="1" applyAlignment="1" applyProtection="1">
      <alignment horizontal="center" vertical="top" wrapText="1"/>
      <protection hidden="1"/>
    </xf>
    <xf numFmtId="0" fontId="25" fillId="2" borderId="12" xfId="0" applyFont="1" applyFill="1" applyBorder="1" applyAlignment="1" applyProtection="1">
      <alignment horizontal="center"/>
      <protection locked="0"/>
    </xf>
    <xf numFmtId="0" fontId="25" fillId="2" borderId="13" xfId="0" applyFont="1" applyFill="1" applyBorder="1" applyAlignment="1" applyProtection="1">
      <alignment horizontal="center"/>
      <protection locked="0"/>
    </xf>
    <xf numFmtId="0" fontId="25" fillId="2" borderId="1" xfId="0" applyFont="1" applyFill="1" applyBorder="1" applyAlignment="1" applyProtection="1">
      <alignment horizontal="center"/>
      <protection locked="0"/>
    </xf>
    <xf numFmtId="0" fontId="19" fillId="9" borderId="2" xfId="0" applyFont="1" applyFill="1" applyBorder="1" applyAlignment="1" applyProtection="1">
      <alignment horizontal="left"/>
    </xf>
    <xf numFmtId="0" fontId="8" fillId="2" borderId="13" xfId="0" applyFont="1" applyFill="1" applyBorder="1" applyAlignment="1" applyProtection="1">
      <alignment horizontal="center" vertical="top"/>
      <protection locked="0"/>
    </xf>
    <xf numFmtId="0" fontId="8" fillId="2" borderId="1" xfId="0" applyFont="1" applyFill="1" applyBorder="1" applyAlignment="1" applyProtection="1">
      <alignment horizontal="center" vertical="top"/>
      <protection locked="0"/>
    </xf>
    <xf numFmtId="0" fontId="19" fillId="15" borderId="14" xfId="0" applyFont="1" applyFill="1" applyBorder="1" applyAlignment="1" applyProtection="1">
      <alignment horizontal="center" vertical="center"/>
    </xf>
    <xf numFmtId="0" fontId="19" fillId="15" borderId="15" xfId="0" applyFont="1" applyFill="1" applyBorder="1" applyAlignment="1" applyProtection="1">
      <alignment horizontal="center" vertical="center"/>
    </xf>
    <xf numFmtId="0" fontId="19" fillId="15" borderId="3" xfId="0" applyFont="1" applyFill="1" applyBorder="1" applyAlignment="1" applyProtection="1">
      <alignment horizontal="center" vertical="center"/>
    </xf>
    <xf numFmtId="0" fontId="19" fillId="15" borderId="8" xfId="0" applyFont="1" applyFill="1" applyBorder="1" applyAlignment="1" applyProtection="1">
      <alignment horizontal="center" vertical="center"/>
    </xf>
    <xf numFmtId="0" fontId="19" fillId="15" borderId="0" xfId="0" applyFont="1" applyFill="1" applyBorder="1" applyAlignment="1" applyProtection="1">
      <alignment horizontal="center" vertical="center"/>
    </xf>
    <xf numFmtId="0" fontId="19" fillId="15" borderId="9" xfId="0" applyFont="1" applyFill="1" applyBorder="1" applyAlignment="1" applyProtection="1">
      <alignment horizontal="center" vertical="center"/>
    </xf>
    <xf numFmtId="0" fontId="19" fillId="15" borderId="10" xfId="0" applyFont="1" applyFill="1" applyBorder="1" applyAlignment="1" applyProtection="1">
      <alignment horizontal="center" vertical="center"/>
    </xf>
    <xf numFmtId="0" fontId="19" fillId="15" borderId="11" xfId="0" applyFont="1" applyFill="1" applyBorder="1" applyAlignment="1" applyProtection="1">
      <alignment horizontal="center" vertical="center"/>
    </xf>
    <xf numFmtId="0" fontId="19" fillId="15" borderId="6" xfId="0" applyFont="1" applyFill="1" applyBorder="1" applyAlignment="1" applyProtection="1">
      <alignment horizontal="center" vertical="center"/>
    </xf>
    <xf numFmtId="0" fontId="12" fillId="2" borderId="0" xfId="0" applyFont="1" applyFill="1" applyAlignment="1" applyProtection="1">
      <alignment horizontal="center"/>
    </xf>
    <xf numFmtId="0" fontId="13" fillId="2" borderId="0" xfId="0" applyFont="1" applyFill="1" applyAlignment="1" applyProtection="1">
      <alignment horizontal="left"/>
    </xf>
    <xf numFmtId="0" fontId="14" fillId="2" borderId="0" xfId="0" applyFont="1" applyFill="1" applyAlignment="1" applyProtection="1">
      <alignment horizontal="left"/>
    </xf>
    <xf numFmtId="0" fontId="14" fillId="2" borderId="0" xfId="0" applyFont="1" applyFill="1" applyAlignment="1" applyProtection="1">
      <alignment horizontal="center"/>
    </xf>
    <xf numFmtId="0" fontId="13" fillId="2" borderId="11" xfId="0" applyFont="1" applyFill="1" applyBorder="1" applyAlignment="1" applyProtection="1">
      <alignment horizontal="left"/>
    </xf>
    <xf numFmtId="0" fontId="14" fillId="2" borderId="11" xfId="0" applyFont="1" applyFill="1" applyBorder="1" applyAlignment="1" applyProtection="1">
      <alignment horizontal="left"/>
    </xf>
    <xf numFmtId="0" fontId="13" fillId="2" borderId="11" xfId="0" applyFont="1" applyFill="1" applyBorder="1" applyAlignment="1" applyProtection="1">
      <alignment horizontal="center"/>
    </xf>
    <xf numFmtId="0" fontId="26" fillId="2" borderId="2" xfId="0" applyFont="1" applyFill="1" applyBorder="1" applyAlignment="1" applyProtection="1">
      <alignment horizontal="center"/>
    </xf>
    <xf numFmtId="0" fontId="0" fillId="2" borderId="8" xfId="0" applyFill="1" applyBorder="1" applyAlignment="1" applyProtection="1">
      <alignment horizontal="left"/>
      <protection hidden="1"/>
    </xf>
    <xf numFmtId="0" fontId="0" fillId="2" borderId="0" xfId="0" applyFill="1" applyBorder="1" applyAlignment="1" applyProtection="1">
      <alignment horizontal="left"/>
      <protection hidden="1"/>
    </xf>
    <xf numFmtId="0" fontId="0" fillId="2" borderId="14" xfId="0" applyFill="1" applyBorder="1" applyAlignment="1" applyProtection="1">
      <alignment horizontal="left"/>
      <protection hidden="1"/>
    </xf>
    <xf numFmtId="0" fontId="0" fillId="2" borderId="15" xfId="0" applyFill="1" applyBorder="1" applyAlignment="1" applyProtection="1">
      <alignment horizontal="left"/>
      <protection hidden="1"/>
    </xf>
    <xf numFmtId="0" fontId="0" fillId="2" borderId="3" xfId="0" applyFill="1" applyBorder="1" applyAlignment="1" applyProtection="1">
      <alignment horizontal="left"/>
      <protection hidden="1"/>
    </xf>
    <xf numFmtId="0" fontId="22" fillId="0" borderId="0" xfId="0" applyFont="1" applyAlignment="1" applyProtection="1">
      <alignment horizontal="center"/>
      <protection hidden="1"/>
    </xf>
    <xf numFmtId="0" fontId="5" fillId="0" borderId="0" xfId="0" applyFont="1" applyAlignment="1" applyProtection="1">
      <alignment horizontal="center"/>
      <protection hidden="1"/>
    </xf>
    <xf numFmtId="0" fontId="11"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0" fillId="2" borderId="10" xfId="0" applyFill="1" applyBorder="1" applyAlignment="1" applyProtection="1">
      <alignment horizontal="left"/>
      <protection hidden="1"/>
    </xf>
    <xf numFmtId="0" fontId="0" fillId="2" borderId="11" xfId="0" applyFill="1" applyBorder="1" applyAlignment="1" applyProtection="1">
      <alignment horizontal="left"/>
      <protection hidden="1"/>
    </xf>
    <xf numFmtId="0" fontId="0" fillId="2" borderId="6" xfId="0" applyFill="1"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0" fillId="0" borderId="1" xfId="0" applyBorder="1" applyAlignment="1" applyProtection="1">
      <alignment horizontal="left"/>
      <protection hidden="1"/>
    </xf>
    <xf numFmtId="0" fontId="0" fillId="0" borderId="7" xfId="0"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14" xfId="0" applyFill="1" applyBorder="1" applyAlignment="1" applyProtection="1">
      <alignment horizontal="center"/>
      <protection hidden="1"/>
    </xf>
    <xf numFmtId="0" fontId="0" fillId="2" borderId="15"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0" borderId="8" xfId="0" applyBorder="1" applyAlignment="1" applyProtection="1">
      <alignment horizontal="left"/>
      <protection hidden="1"/>
    </xf>
    <xf numFmtId="0" fontId="0" fillId="0" borderId="0" xfId="0" applyBorder="1" applyAlignment="1" applyProtection="1">
      <alignment horizontal="left"/>
      <protection hidden="1"/>
    </xf>
    <xf numFmtId="0" fontId="0" fillId="0" borderId="9" xfId="0" applyBorder="1" applyAlignment="1" applyProtection="1">
      <alignment horizontal="left"/>
      <protection hidden="1"/>
    </xf>
    <xf numFmtId="0" fontId="0" fillId="0" borderId="2" xfId="0" applyBorder="1" applyAlignment="1" applyProtection="1">
      <alignment horizontal="center" vertical="center"/>
      <protection hidden="1"/>
    </xf>
    <xf numFmtId="14" fontId="16" fillId="0" borderId="2" xfId="0" applyNumberFormat="1"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0" fillId="0" borderId="10" xfId="0" applyBorder="1" applyAlignment="1" applyProtection="1">
      <alignment horizontal="left"/>
      <protection hidden="1"/>
    </xf>
    <xf numFmtId="0" fontId="0" fillId="0" borderId="11" xfId="0" applyBorder="1" applyAlignment="1" applyProtection="1">
      <alignment horizontal="left"/>
      <protection hidden="1"/>
    </xf>
    <xf numFmtId="0" fontId="0" fillId="0" borderId="6" xfId="0" applyBorder="1" applyAlignment="1" applyProtection="1">
      <alignment horizontal="left"/>
      <protection hidden="1"/>
    </xf>
    <xf numFmtId="0" fontId="0" fillId="0" borderId="2" xfId="0" applyBorder="1" applyAlignment="1" applyProtection="1">
      <alignment horizontal="center" wrapText="1"/>
      <protection hidden="1"/>
    </xf>
    <xf numFmtId="0" fontId="0" fillId="0" borderId="2" xfId="0" applyBorder="1" applyAlignment="1" applyProtection="1">
      <alignment horizontal="center" vertical="top" wrapText="1"/>
      <protection hidden="1"/>
    </xf>
    <xf numFmtId="0" fontId="0" fillId="4" borderId="2" xfId="0" applyFill="1" applyBorder="1" applyAlignment="1" applyProtection="1">
      <alignment horizontal="center"/>
      <protection locked="0" hidden="1"/>
    </xf>
    <xf numFmtId="0" fontId="0" fillId="2" borderId="0" xfId="0" applyFill="1" applyBorder="1" applyAlignment="1" applyProtection="1">
      <alignment horizontal="right"/>
      <protection hidden="1"/>
    </xf>
    <xf numFmtId="0" fontId="0" fillId="2" borderId="9" xfId="0" applyFill="1" applyBorder="1" applyAlignment="1" applyProtection="1">
      <alignment horizontal="right"/>
      <protection hidden="1"/>
    </xf>
    <xf numFmtId="0" fontId="0" fillId="2" borderId="0" xfId="0" applyFill="1" applyBorder="1" applyAlignment="1" applyProtection="1">
      <alignment horizontal="left"/>
      <protection locked="0" hidden="1"/>
    </xf>
    <xf numFmtId="0" fontId="16" fillId="0" borderId="5" xfId="0" applyFont="1" applyBorder="1" applyAlignment="1" applyProtection="1">
      <alignment horizontal="center" wrapText="1"/>
      <protection hidden="1"/>
    </xf>
    <xf numFmtId="0" fontId="0" fillId="0" borderId="0" xfId="0" applyBorder="1" applyAlignment="1" applyProtection="1">
      <alignment horizontal="center"/>
      <protection hidden="1"/>
    </xf>
    <xf numFmtId="0" fontId="0" fillId="0" borderId="9" xfId="0" applyBorder="1" applyAlignment="1" applyProtection="1">
      <alignment horizontal="center"/>
      <protection hidden="1"/>
    </xf>
    <xf numFmtId="0" fontId="55" fillId="0" borderId="0" xfId="0" applyFont="1" applyAlignment="1" applyProtection="1">
      <alignment horizontal="left" vertical="top"/>
    </xf>
    <xf numFmtId="0" fontId="33" fillId="0" borderId="0" xfId="0" applyFont="1" applyAlignment="1" applyProtection="1">
      <alignment horizontal="center" vertical="top"/>
    </xf>
    <xf numFmtId="0" fontId="29" fillId="0" borderId="0" xfId="0" applyFont="1" applyAlignment="1" applyProtection="1">
      <alignment horizontal="center" vertical="top"/>
    </xf>
    <xf numFmtId="0" fontId="0" fillId="6" borderId="12" xfId="0" applyFill="1" applyBorder="1" applyAlignment="1" applyProtection="1">
      <alignment horizontal="center" vertical="top"/>
    </xf>
    <xf numFmtId="0" fontId="0" fillId="6" borderId="1" xfId="0" applyFill="1" applyBorder="1" applyAlignment="1" applyProtection="1">
      <alignment horizontal="center" vertical="top"/>
    </xf>
    <xf numFmtId="1" fontId="0" fillId="6" borderId="12" xfId="0" applyNumberFormat="1" applyFill="1" applyBorder="1" applyAlignment="1" applyProtection="1">
      <alignment horizontal="center" vertical="top"/>
    </xf>
    <xf numFmtId="1" fontId="0" fillId="6" borderId="1" xfId="0" applyNumberFormat="1" applyFill="1" applyBorder="1" applyAlignment="1" applyProtection="1">
      <alignment horizontal="center" vertical="top"/>
    </xf>
    <xf numFmtId="0" fontId="32" fillId="0" borderId="0" xfId="0" applyFont="1" applyAlignment="1" applyProtection="1">
      <alignment horizontal="left" vertical="top"/>
    </xf>
    <xf numFmtId="0" fontId="31" fillId="0" borderId="0" xfId="0" applyFont="1" applyAlignment="1" applyProtection="1">
      <alignment horizontal="center" vertical="top"/>
    </xf>
    <xf numFmtId="0" fontId="31" fillId="0" borderId="0" xfId="0" applyFont="1" applyAlignment="1" applyProtection="1">
      <alignment horizontal="left" vertical="top"/>
    </xf>
    <xf numFmtId="0" fontId="0" fillId="0" borderId="0" xfId="0" applyAlignment="1" applyProtection="1">
      <alignment horizontal="center" vertical="top"/>
    </xf>
    <xf numFmtId="0" fontId="33" fillId="0" borderId="2" xfId="0" applyFont="1" applyBorder="1" applyAlignment="1" applyProtection="1">
      <alignment horizontal="left" vertical="top"/>
    </xf>
    <xf numFmtId="0" fontId="0" fillId="0" borderId="2" xfId="0" applyBorder="1" applyAlignment="1" applyProtection="1">
      <alignment horizontal="center" vertical="top"/>
    </xf>
    <xf numFmtId="0" fontId="0" fillId="6" borderId="2" xfId="0" applyFill="1" applyBorder="1" applyAlignment="1" applyProtection="1">
      <alignment horizontal="center" vertical="top"/>
    </xf>
    <xf numFmtId="0" fontId="2" fillId="6" borderId="2" xfId="0" applyFont="1" applyFill="1" applyBorder="1" applyAlignment="1" applyProtection="1">
      <alignment horizontal="center" vertical="top"/>
    </xf>
    <xf numFmtId="0" fontId="31" fillId="0" borderId="0" xfId="0" applyFont="1" applyAlignment="1" applyProtection="1">
      <alignment horizontal="left"/>
    </xf>
    <xf numFmtId="0" fontId="29" fillId="0" borderId="0" xfId="0" applyFont="1" applyAlignment="1" applyProtection="1">
      <alignment horizontal="left" vertical="top"/>
    </xf>
    <xf numFmtId="0" fontId="0" fillId="6" borderId="0" xfId="0" applyFill="1" applyBorder="1" applyAlignment="1" applyProtection="1">
      <alignment horizontal="left" vertical="top"/>
    </xf>
    <xf numFmtId="0" fontId="32" fillId="0" borderId="2" xfId="0" applyFont="1" applyBorder="1" applyAlignment="1" applyProtection="1">
      <alignment horizontal="left" vertical="top"/>
    </xf>
    <xf numFmtId="0" fontId="2" fillId="0" borderId="2" xfId="0" applyFont="1" applyBorder="1" applyAlignment="1" applyProtection="1">
      <alignment horizontal="center" vertical="top"/>
    </xf>
    <xf numFmtId="164" fontId="30" fillId="0" borderId="0" xfId="2" applyFont="1" applyAlignment="1" applyProtection="1">
      <alignment horizontal="center" vertical="top"/>
    </xf>
    <xf numFmtId="0" fontId="45" fillId="0" borderId="0" xfId="0" applyFont="1" applyBorder="1" applyAlignment="1" applyProtection="1">
      <alignment horizontal="left"/>
      <protection hidden="1"/>
    </xf>
    <xf numFmtId="0" fontId="50" fillId="2" borderId="0" xfId="0" applyFont="1" applyFill="1" applyAlignment="1" applyProtection="1">
      <alignment horizontal="left" vertical="top"/>
    </xf>
    <xf numFmtId="0" fontId="44" fillId="2" borderId="0" xfId="0" applyFont="1" applyFill="1" applyBorder="1" applyAlignment="1" applyProtection="1">
      <alignment horizontal="left" vertical="top"/>
    </xf>
    <xf numFmtId="0" fontId="44" fillId="2" borderId="15" xfId="0" applyFont="1" applyFill="1" applyBorder="1" applyAlignment="1" applyProtection="1">
      <alignment horizontal="center"/>
      <protection hidden="1"/>
    </xf>
    <xf numFmtId="0" fontId="44" fillId="2" borderId="0" xfId="0" applyFont="1" applyFill="1" applyBorder="1" applyAlignment="1" applyProtection="1">
      <alignment horizontal="right"/>
      <protection hidden="1"/>
    </xf>
    <xf numFmtId="0" fontId="44" fillId="2" borderId="9" xfId="0" applyFont="1" applyFill="1" applyBorder="1" applyAlignment="1" applyProtection="1">
      <alignment horizontal="right"/>
      <protection hidden="1"/>
    </xf>
    <xf numFmtId="0" fontId="45" fillId="2" borderId="0" xfId="0" applyFont="1" applyFill="1" applyBorder="1" applyAlignment="1" applyProtection="1">
      <alignment horizontal="left"/>
      <protection locked="0" hidden="1"/>
    </xf>
    <xf numFmtId="0" fontId="45" fillId="0" borderId="5" xfId="0" applyFont="1" applyBorder="1" applyAlignment="1" applyProtection="1">
      <alignment horizontal="center" wrapText="1"/>
      <protection hidden="1"/>
    </xf>
    <xf numFmtId="0" fontId="45" fillId="2" borderId="0" xfId="0" applyFont="1" applyFill="1" applyBorder="1" applyAlignment="1" applyProtection="1">
      <alignment horizontal="left"/>
      <protection hidden="1"/>
    </xf>
    <xf numFmtId="0" fontId="49" fillId="0" borderId="0" xfId="0" applyFont="1" applyAlignment="1" applyProtection="1">
      <alignment horizontal="left" vertical="top"/>
    </xf>
    <xf numFmtId="0" fontId="49" fillId="0" borderId="9" xfId="0" applyFont="1" applyBorder="1" applyAlignment="1" applyProtection="1">
      <alignment horizontal="left" vertical="top"/>
    </xf>
    <xf numFmtId="0" fontId="45" fillId="3" borderId="2" xfId="0" applyFont="1" applyFill="1" applyBorder="1" applyAlignment="1" applyProtection="1">
      <alignment horizontal="center"/>
      <protection locked="0"/>
    </xf>
    <xf numFmtId="0" fontId="5" fillId="8" borderId="0" xfId="0" applyFont="1" applyFill="1" applyAlignment="1" applyProtection="1">
      <alignment horizontal="center"/>
      <protection hidden="1"/>
    </xf>
    <xf numFmtId="0" fontId="2" fillId="0" borderId="2" xfId="0" applyFont="1" applyBorder="1" applyAlignment="1" applyProtection="1">
      <alignment horizontal="center"/>
      <protection hidden="1"/>
    </xf>
    <xf numFmtId="0" fontId="44" fillId="0" borderId="2" xfId="0" applyFont="1" applyBorder="1" applyAlignment="1" applyProtection="1">
      <alignment horizontal="center"/>
      <protection hidden="1"/>
    </xf>
    <xf numFmtId="0" fontId="45" fillId="0" borderId="12" xfId="0" applyFont="1" applyBorder="1" applyAlignment="1" applyProtection="1">
      <alignment horizontal="center" vertical="top" wrapText="1"/>
      <protection hidden="1"/>
    </xf>
    <xf numFmtId="0" fontId="45" fillId="0" borderId="13" xfId="0" applyFont="1" applyBorder="1" applyAlignment="1" applyProtection="1">
      <alignment horizontal="center" vertical="top" wrapText="1"/>
      <protection hidden="1"/>
    </xf>
    <xf numFmtId="0" fontId="45" fillId="0" borderId="1" xfId="0" applyFont="1" applyBorder="1" applyAlignment="1" applyProtection="1">
      <alignment horizontal="center" vertical="top" wrapText="1"/>
      <protection hidden="1"/>
    </xf>
    <xf numFmtId="0" fontId="45" fillId="0" borderId="2" xfId="0" applyFont="1" applyBorder="1" applyAlignment="1" applyProtection="1">
      <alignment horizontal="center" vertical="top" wrapText="1"/>
      <protection hidden="1"/>
    </xf>
    <xf numFmtId="0" fontId="45" fillId="0" borderId="2" xfId="0" applyFont="1" applyBorder="1" applyAlignment="1" applyProtection="1">
      <alignment horizontal="center" wrapText="1"/>
      <protection hidden="1"/>
    </xf>
    <xf numFmtId="0" fontId="44" fillId="0" borderId="8" xfId="0" applyFont="1" applyBorder="1" applyAlignment="1" applyProtection="1">
      <alignment horizontal="left"/>
      <protection hidden="1"/>
    </xf>
    <xf numFmtId="0" fontId="44" fillId="0" borderId="0" xfId="0" applyFont="1" applyBorder="1" applyAlignment="1" applyProtection="1">
      <alignment horizontal="left"/>
      <protection hidden="1"/>
    </xf>
    <xf numFmtId="0" fontId="44" fillId="0" borderId="9" xfId="0" applyFont="1" applyBorder="1" applyAlignment="1" applyProtection="1">
      <alignment horizontal="left"/>
      <protection hidden="1"/>
    </xf>
    <xf numFmtId="0" fontId="44" fillId="0" borderId="2" xfId="0" applyFont="1" applyBorder="1" applyAlignment="1" applyProtection="1">
      <alignment horizontal="center" vertical="center"/>
      <protection hidden="1"/>
    </xf>
    <xf numFmtId="14" fontId="44" fillId="0" borderId="2" xfId="0" applyNumberFormat="1" applyFont="1" applyBorder="1" applyAlignment="1" applyProtection="1">
      <alignment horizontal="center" vertical="center"/>
      <protection hidden="1"/>
    </xf>
    <xf numFmtId="0" fontId="44" fillId="0" borderId="10" xfId="0" applyFont="1" applyBorder="1" applyAlignment="1" applyProtection="1">
      <alignment horizontal="left"/>
      <protection hidden="1"/>
    </xf>
    <xf numFmtId="0" fontId="44" fillId="0" borderId="11" xfId="0" applyFont="1" applyBorder="1" applyAlignment="1" applyProtection="1">
      <alignment horizontal="left"/>
      <protection hidden="1"/>
    </xf>
    <xf numFmtId="0" fontId="44" fillId="0" borderId="6" xfId="0" applyFont="1" applyBorder="1" applyAlignment="1" applyProtection="1">
      <alignment horizontal="left"/>
      <protection hidden="1"/>
    </xf>
    <xf numFmtId="0" fontId="44" fillId="2" borderId="2" xfId="0" applyFont="1" applyFill="1" applyBorder="1" applyAlignment="1" applyProtection="1">
      <alignment horizontal="center"/>
      <protection hidden="1"/>
    </xf>
    <xf numFmtId="0" fontId="44" fillId="2" borderId="14" xfId="0" applyFont="1" applyFill="1" applyBorder="1" applyAlignment="1" applyProtection="1">
      <alignment horizontal="center"/>
      <protection hidden="1"/>
    </xf>
    <xf numFmtId="0" fontId="44" fillId="2" borderId="3" xfId="0" applyFont="1" applyFill="1" applyBorder="1" applyAlignment="1" applyProtection="1">
      <alignment horizontal="center"/>
      <protection hidden="1"/>
    </xf>
    <xf numFmtId="0" fontId="47" fillId="2" borderId="8" xfId="0" applyFont="1" applyFill="1" applyBorder="1" applyAlignment="1" applyProtection="1">
      <alignment horizontal="left"/>
      <protection hidden="1"/>
    </xf>
    <xf numFmtId="0" fontId="47" fillId="2" borderId="0" xfId="0" applyFont="1" applyFill="1" applyBorder="1" applyAlignment="1" applyProtection="1">
      <alignment horizontal="left"/>
      <protection hidden="1"/>
    </xf>
    <xf numFmtId="0" fontId="47" fillId="2" borderId="10" xfId="0" applyFont="1" applyFill="1" applyBorder="1" applyAlignment="1" applyProtection="1">
      <alignment horizontal="left"/>
      <protection hidden="1"/>
    </xf>
    <xf numFmtId="0" fontId="47" fillId="2" borderId="11" xfId="0" applyFont="1" applyFill="1" applyBorder="1" applyAlignment="1" applyProtection="1">
      <alignment horizontal="left"/>
      <protection hidden="1"/>
    </xf>
    <xf numFmtId="0" fontId="47" fillId="0" borderId="10" xfId="0" applyFont="1" applyBorder="1" applyAlignment="1" applyProtection="1">
      <alignment horizontal="left"/>
      <protection hidden="1"/>
    </xf>
    <xf numFmtId="0" fontId="47" fillId="0" borderId="11" xfId="0" applyFont="1" applyBorder="1" applyAlignment="1" applyProtection="1">
      <alignment horizontal="left"/>
      <protection hidden="1"/>
    </xf>
    <xf numFmtId="0" fontId="47" fillId="0" borderId="6" xfId="0" applyFont="1" applyBorder="1" applyAlignment="1" applyProtection="1">
      <alignment horizontal="left"/>
      <protection hidden="1"/>
    </xf>
    <xf numFmtId="0" fontId="44" fillId="0" borderId="7" xfId="0" applyFont="1" applyBorder="1" applyAlignment="1" applyProtection="1">
      <alignment horizontal="center"/>
      <protection hidden="1"/>
    </xf>
    <xf numFmtId="0" fontId="47" fillId="2" borderId="14" xfId="0" applyFont="1" applyFill="1" applyBorder="1" applyAlignment="1" applyProtection="1">
      <alignment horizontal="left"/>
      <protection hidden="1"/>
    </xf>
    <xf numFmtId="0" fontId="47" fillId="2" borderId="15" xfId="0" applyFont="1" applyFill="1" applyBorder="1" applyAlignment="1" applyProtection="1">
      <alignment horizontal="left"/>
      <protection hidden="1"/>
    </xf>
    <xf numFmtId="0" fontId="47" fillId="2" borderId="3" xfId="0" applyFont="1" applyFill="1" applyBorder="1" applyAlignment="1" applyProtection="1">
      <alignment horizontal="left"/>
      <protection hidden="1"/>
    </xf>
    <xf numFmtId="0" fontId="8" fillId="2" borderId="2" xfId="0" applyFont="1" applyFill="1" applyBorder="1" applyAlignment="1" applyProtection="1">
      <alignment horizontal="center"/>
      <protection hidden="1"/>
    </xf>
    <xf numFmtId="0" fontId="60" fillId="0" borderId="0" xfId="0" applyFont="1" applyBorder="1" applyAlignment="1" applyProtection="1">
      <alignment horizontal="center" vertical="top"/>
      <protection hidden="1"/>
    </xf>
    <xf numFmtId="0" fontId="60" fillId="0" borderId="0" xfId="0" applyFont="1" applyAlignment="1" applyProtection="1">
      <alignment horizontal="center" vertical="top"/>
      <protection hidden="1"/>
    </xf>
    <xf numFmtId="0" fontId="57" fillId="2" borderId="0" xfId="0" applyFont="1" applyFill="1" applyAlignment="1" applyProtection="1">
      <alignment horizontal="center"/>
      <protection hidden="1"/>
    </xf>
    <xf numFmtId="0" fontId="56" fillId="2" borderId="0" xfId="0" applyFont="1" applyFill="1" applyAlignment="1" applyProtection="1">
      <alignment horizontal="left"/>
      <protection hidden="1"/>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000099"/>
      <color rgb="FFFFFF99"/>
      <color rgb="FFFFFFCC"/>
      <color rgb="FFCCFF33"/>
      <color rgb="FFCCFF99"/>
      <color rgb="FF00FF00"/>
      <color rgb="FFCC66FF"/>
      <color rgb="FFFFFF66"/>
      <color rgb="FF55F96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AppData/Local/Temp/Income%20Tax%20and%20arrea%20Calculator%20for%20everyone%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AppData/Local/Temp/Copy%20of%20Tax%20Calculator%20from%20HARSAMACHAR%20(AY%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atement"/>
      <sheetName val="Deductions"/>
      <sheetName val="Tax "/>
      <sheetName val="Form 16"/>
    </sheetNames>
    <sheetDataSet>
      <sheetData sheetId="0">
        <row r="13">
          <cell r="D13" t="str">
            <v>Suresh Nimbiwal</v>
          </cell>
        </row>
        <row r="14">
          <cell r="D14" t="str">
            <v>Lecturer in Mathematics</v>
          </cell>
        </row>
        <row r="16">
          <cell r="D16" t="str">
            <v>GSSS Bhattu Kalan</v>
          </cell>
        </row>
        <row r="17">
          <cell r="D17" t="str">
            <v>ABCDE1234F</v>
          </cell>
        </row>
        <row r="28">
          <cell r="D28" t="str">
            <v>Shashi Parkash</v>
          </cell>
        </row>
        <row r="29">
          <cell r="D29" t="str">
            <v>Principal</v>
          </cell>
        </row>
        <row r="30">
          <cell r="D30" t="str">
            <v>GSSS Dhingsara</v>
          </cell>
        </row>
        <row r="31">
          <cell r="D31" t="str">
            <v>BCDEF9876K</v>
          </cell>
        </row>
        <row r="32">
          <cell r="D32" t="str">
            <v>BSEPK5658K</v>
          </cell>
        </row>
      </sheetData>
      <sheetData sheetId="1"/>
      <sheetData sheetId="2">
        <row r="29">
          <cell r="L29">
            <v>0</v>
          </cell>
          <cell r="M29">
            <v>0</v>
          </cell>
        </row>
        <row r="34">
          <cell r="L34">
            <v>0</v>
          </cell>
          <cell r="M34">
            <v>0</v>
          </cell>
        </row>
        <row r="35">
          <cell r="L35">
            <v>0</v>
          </cell>
          <cell r="M35">
            <v>0</v>
          </cell>
        </row>
        <row r="36">
          <cell r="L36">
            <v>0</v>
          </cell>
          <cell r="M36">
            <v>0</v>
          </cell>
        </row>
        <row r="37">
          <cell r="L37">
            <v>0</v>
          </cell>
          <cell r="M37">
            <v>0</v>
          </cell>
        </row>
        <row r="38">
          <cell r="L38">
            <v>0</v>
          </cell>
          <cell r="M38">
            <v>0</v>
          </cell>
        </row>
        <row r="39">
          <cell r="L39">
            <v>0</v>
          </cell>
          <cell r="M39">
            <v>0</v>
          </cell>
        </row>
        <row r="40">
          <cell r="L40">
            <v>0</v>
          </cell>
          <cell r="M40">
            <v>0</v>
          </cell>
        </row>
        <row r="41">
          <cell r="L41">
            <v>0</v>
          </cell>
          <cell r="M41">
            <v>0</v>
          </cell>
        </row>
        <row r="42">
          <cell r="L42">
            <v>0</v>
          </cell>
          <cell r="M42">
            <v>0</v>
          </cell>
        </row>
        <row r="43">
          <cell r="L43">
            <v>0</v>
          </cell>
          <cell r="M43">
            <v>0</v>
          </cell>
        </row>
        <row r="44">
          <cell r="L44">
            <v>0</v>
          </cell>
          <cell r="M44">
            <v>0</v>
          </cell>
        </row>
        <row r="45">
          <cell r="L45">
            <v>0</v>
          </cell>
          <cell r="M45">
            <v>0</v>
          </cell>
        </row>
        <row r="46">
          <cell r="L46">
            <v>0</v>
          </cell>
          <cell r="M46">
            <v>0</v>
          </cell>
        </row>
        <row r="48">
          <cell r="L48">
            <v>0</v>
          </cell>
          <cell r="M48">
            <v>0</v>
          </cell>
        </row>
        <row r="50">
          <cell r="L50">
            <v>0</v>
          </cell>
          <cell r="M50">
            <v>0</v>
          </cell>
        </row>
        <row r="51">
          <cell r="L51">
            <v>0</v>
          </cell>
          <cell r="M51">
            <v>0</v>
          </cell>
        </row>
        <row r="52">
          <cell r="L52">
            <v>0</v>
          </cell>
          <cell r="M52">
            <v>0</v>
          </cell>
        </row>
        <row r="53">
          <cell r="L53">
            <v>0</v>
          </cell>
          <cell r="M53">
            <v>0</v>
          </cell>
        </row>
        <row r="56">
          <cell r="L56" t="str">
            <v>Amount</v>
          </cell>
        </row>
        <row r="60">
          <cell r="L60">
            <v>100964</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cell r="M73">
            <v>0</v>
          </cell>
        </row>
      </sheetData>
      <sheetData sheetId="3">
        <row r="5">
          <cell r="J5">
            <v>906532</v>
          </cell>
        </row>
        <row r="7">
          <cell r="H7">
            <v>0</v>
          </cell>
        </row>
        <row r="8">
          <cell r="H8">
            <v>25116</v>
          </cell>
        </row>
        <row r="9">
          <cell r="H9">
            <v>0</v>
          </cell>
        </row>
        <row r="10">
          <cell r="H10">
            <v>0</v>
          </cell>
        </row>
        <row r="18">
          <cell r="J18">
            <v>0</v>
          </cell>
        </row>
        <row r="21">
          <cell r="H21">
            <v>96000</v>
          </cell>
        </row>
        <row r="22">
          <cell r="H22">
            <v>720</v>
          </cell>
        </row>
        <row r="23">
          <cell r="H23">
            <v>50000</v>
          </cell>
        </row>
        <row r="24">
          <cell r="H24">
            <v>0</v>
          </cell>
        </row>
        <row r="25">
          <cell r="H25">
            <v>0</v>
          </cell>
        </row>
        <row r="26">
          <cell r="H26">
            <v>30000</v>
          </cell>
        </row>
        <row r="27">
          <cell r="H27">
            <v>0</v>
          </cell>
        </row>
        <row r="28">
          <cell r="H28">
            <v>0</v>
          </cell>
        </row>
        <row r="32">
          <cell r="H32">
            <v>0</v>
          </cell>
        </row>
        <row r="33">
          <cell r="H33">
            <v>0</v>
          </cell>
        </row>
        <row r="48">
          <cell r="J48">
            <v>58784</v>
          </cell>
        </row>
        <row r="49">
          <cell r="J49">
            <v>1764</v>
          </cell>
        </row>
        <row r="58">
          <cell r="D58" t="str">
            <v>GSSS Bhattu Kalan</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Salary Statement"/>
      <sheetName val="Deductions"/>
      <sheetName val="Tax Relief on arrears (89)"/>
      <sheetName val="Tax Proforma"/>
      <sheetName val="Form 16"/>
      <sheetName val="Form 10E"/>
    </sheetNames>
    <sheetDataSet>
      <sheetData sheetId="0">
        <row r="21">
          <cell r="G21">
            <v>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tabSelected="1" workbookViewId="0">
      <selection activeCell="D40" sqref="D40:F40"/>
    </sheetView>
  </sheetViews>
  <sheetFormatPr defaultColWidth="9.125" defaultRowHeight="14.95" customHeight="1" x14ac:dyDescent="0.25"/>
  <cols>
    <col min="1" max="2" width="9.125" style="2" customWidth="1"/>
    <col min="3" max="3" width="16.125" style="2" customWidth="1"/>
    <col min="4" max="4" width="9.125" style="2" customWidth="1"/>
    <col min="5" max="5" width="12.875" style="2" customWidth="1"/>
    <col min="6" max="6" width="12.625" style="2" customWidth="1"/>
    <col min="7" max="7" width="3.625" style="2" hidden="1" customWidth="1"/>
    <col min="8" max="8" width="8.875" style="2" hidden="1" customWidth="1"/>
    <col min="9" max="9" width="3.25" style="2" hidden="1" customWidth="1"/>
    <col min="10" max="10" width="3.75" style="2" hidden="1" customWidth="1"/>
    <col min="11" max="17" width="9.125" style="2" customWidth="1"/>
    <col min="18" max="19" width="9.125" style="1" customWidth="1"/>
    <col min="20" max="16384" width="9.125" style="1"/>
  </cols>
  <sheetData>
    <row r="1" spans="1:17" s="199" customFormat="1" ht="21.1" x14ac:dyDescent="0.35">
      <c r="A1" s="307" t="s">
        <v>421</v>
      </c>
      <c r="B1" s="307"/>
      <c r="C1" s="307"/>
      <c r="D1" s="307"/>
      <c r="E1" s="307"/>
      <c r="F1" s="307"/>
      <c r="G1" s="307"/>
      <c r="H1" s="307"/>
      <c r="I1" s="307"/>
      <c r="J1" s="307"/>
      <c r="K1" s="307"/>
      <c r="L1" s="307"/>
      <c r="M1" s="307"/>
      <c r="N1" s="307"/>
      <c r="O1" s="307"/>
      <c r="P1" s="307"/>
      <c r="Q1" s="307"/>
    </row>
    <row r="2" spans="1:17" s="200" customFormat="1" ht="26.35" customHeight="1" x14ac:dyDescent="0.3">
      <c r="A2" s="308" t="s">
        <v>439</v>
      </c>
      <c r="B2" s="308"/>
      <c r="C2" s="308"/>
      <c r="D2" s="308"/>
      <c r="E2" s="308"/>
      <c r="F2" s="308"/>
      <c r="G2" s="308"/>
      <c r="H2" s="308"/>
      <c r="I2" s="308"/>
      <c r="J2" s="308"/>
      <c r="K2" s="308"/>
      <c r="L2" s="308"/>
      <c r="M2" s="308"/>
      <c r="N2" s="308"/>
      <c r="O2" s="308"/>
      <c r="P2" s="308"/>
      <c r="Q2" s="308"/>
    </row>
    <row r="3" spans="1:17" s="201" customFormat="1" ht="20.05" customHeight="1" x14ac:dyDescent="0.3">
      <c r="A3" s="299" t="s">
        <v>201</v>
      </c>
      <c r="B3" s="299"/>
      <c r="C3" s="299"/>
      <c r="D3" s="299"/>
      <c r="E3" s="299"/>
      <c r="F3" s="299"/>
      <c r="G3" s="299"/>
      <c r="H3" s="299"/>
      <c r="I3" s="299"/>
      <c r="J3" s="299"/>
      <c r="K3" s="299"/>
      <c r="L3" s="299"/>
      <c r="M3" s="299"/>
      <c r="N3" s="299"/>
      <c r="O3" s="299"/>
      <c r="P3" s="299"/>
      <c r="Q3" s="299"/>
    </row>
    <row r="4" spans="1:17" s="201" customFormat="1" ht="20.05" customHeight="1" x14ac:dyDescent="0.3">
      <c r="A4" s="299" t="s">
        <v>200</v>
      </c>
      <c r="B4" s="299"/>
      <c r="C4" s="299"/>
      <c r="D4" s="299"/>
      <c r="E4" s="299"/>
      <c r="F4" s="299"/>
      <c r="G4" s="299"/>
      <c r="H4" s="299"/>
      <c r="I4" s="299"/>
      <c r="J4" s="299"/>
      <c r="K4" s="299"/>
      <c r="L4" s="299"/>
      <c r="M4" s="299"/>
      <c r="N4" s="299"/>
      <c r="O4" s="299"/>
      <c r="P4" s="299"/>
      <c r="Q4" s="299"/>
    </row>
    <row r="5" spans="1:17" s="203" customFormat="1" ht="35.35" customHeight="1" x14ac:dyDescent="0.25">
      <c r="A5" s="298" t="s">
        <v>417</v>
      </c>
      <c r="B5" s="298"/>
      <c r="C5" s="298"/>
      <c r="D5" s="298"/>
      <c r="E5" s="298"/>
      <c r="F5" s="298"/>
      <c r="G5" s="298"/>
      <c r="H5" s="298"/>
      <c r="I5" s="298"/>
      <c r="J5" s="298"/>
      <c r="K5" s="298"/>
      <c r="L5" s="298"/>
      <c r="M5" s="298"/>
      <c r="N5" s="298"/>
      <c r="O5" s="298"/>
      <c r="P5" s="298"/>
      <c r="Q5" s="298"/>
    </row>
    <row r="6" spans="1:17" s="201" customFormat="1" ht="14.95" customHeight="1" x14ac:dyDescent="0.3">
      <c r="A6" s="299" t="s">
        <v>202</v>
      </c>
      <c r="B6" s="299"/>
      <c r="C6" s="299"/>
      <c r="D6" s="299"/>
      <c r="E6" s="299"/>
      <c r="F6" s="299"/>
      <c r="G6" s="299"/>
      <c r="H6" s="299"/>
      <c r="I6" s="299"/>
      <c r="J6" s="299"/>
      <c r="K6" s="299"/>
      <c r="L6" s="299"/>
      <c r="M6" s="299"/>
      <c r="N6" s="299"/>
      <c r="O6" s="299"/>
      <c r="P6" s="299"/>
      <c r="Q6" s="299"/>
    </row>
    <row r="7" spans="1:17" s="201" customFormat="1" ht="20.05" customHeight="1" x14ac:dyDescent="0.3">
      <c r="A7" s="299" t="s">
        <v>0</v>
      </c>
      <c r="B7" s="299"/>
      <c r="C7" s="299"/>
      <c r="D7" s="299"/>
      <c r="E7" s="299"/>
      <c r="F7" s="299"/>
      <c r="G7" s="299"/>
      <c r="H7" s="299"/>
      <c r="I7" s="299"/>
      <c r="J7" s="299"/>
      <c r="K7" s="299"/>
      <c r="L7" s="299"/>
      <c r="M7" s="299"/>
      <c r="N7" s="299"/>
      <c r="O7" s="299"/>
      <c r="P7" s="299"/>
      <c r="Q7" s="299"/>
    </row>
    <row r="8" spans="1:17" s="9" customFormat="1" ht="14.3" x14ac:dyDescent="0.25">
      <c r="A8" s="311" t="s">
        <v>315</v>
      </c>
      <c r="B8" s="311"/>
      <c r="C8" s="311"/>
      <c r="D8" s="311"/>
      <c r="E8" s="311"/>
      <c r="F8" s="311"/>
      <c r="G8" s="311"/>
      <c r="H8" s="311"/>
      <c r="I8" s="311"/>
      <c r="J8" s="311"/>
      <c r="K8" s="311"/>
      <c r="L8" s="311"/>
      <c r="M8" s="311"/>
      <c r="N8" s="311"/>
      <c r="O8" s="311"/>
      <c r="P8" s="311"/>
      <c r="Q8" s="311"/>
    </row>
    <row r="9" spans="1:17" s="9" customFormat="1" ht="14.3" x14ac:dyDescent="0.25">
      <c r="A9" s="311"/>
      <c r="B9" s="311"/>
      <c r="C9" s="311"/>
      <c r="D9" s="311"/>
      <c r="E9" s="311"/>
      <c r="F9" s="311"/>
      <c r="G9" s="311"/>
      <c r="H9" s="311"/>
      <c r="I9" s="311"/>
      <c r="J9" s="311"/>
      <c r="K9" s="311"/>
      <c r="L9" s="311"/>
      <c r="M9" s="311"/>
      <c r="N9" s="311"/>
      <c r="O9" s="311"/>
      <c r="P9" s="311"/>
      <c r="Q9" s="311"/>
    </row>
    <row r="10" spans="1:17" s="9" customFormat="1" ht="14.3" x14ac:dyDescent="0.25">
      <c r="A10" s="311"/>
      <c r="B10" s="311"/>
      <c r="C10" s="311"/>
      <c r="D10" s="311"/>
      <c r="E10" s="311"/>
      <c r="F10" s="311"/>
      <c r="G10" s="311"/>
      <c r="H10" s="311"/>
      <c r="I10" s="311"/>
      <c r="J10" s="311"/>
      <c r="K10" s="311"/>
      <c r="L10" s="311"/>
      <c r="M10" s="311"/>
      <c r="N10" s="311"/>
      <c r="O10" s="311"/>
      <c r="P10" s="311"/>
      <c r="Q10" s="311"/>
    </row>
    <row r="11" spans="1:17" s="202" customFormat="1" ht="54.7" customHeight="1" x14ac:dyDescent="0.25">
      <c r="A11" s="309" t="s">
        <v>316</v>
      </c>
      <c r="B11" s="310"/>
      <c r="C11" s="310"/>
      <c r="D11" s="310"/>
      <c r="E11" s="310"/>
      <c r="F11" s="310"/>
      <c r="G11" s="310"/>
      <c r="H11" s="310"/>
      <c r="I11" s="310"/>
      <c r="J11" s="310"/>
      <c r="K11" s="310"/>
      <c r="L11" s="310"/>
      <c r="M11" s="310"/>
      <c r="N11" s="310"/>
      <c r="O11" s="310"/>
      <c r="P11" s="310"/>
      <c r="Q11" s="310"/>
    </row>
    <row r="12" spans="1:17" s="55" customFormat="1" ht="21.1" x14ac:dyDescent="0.25">
      <c r="A12" s="300" t="s">
        <v>314</v>
      </c>
      <c r="B12" s="301"/>
      <c r="C12" s="301"/>
      <c r="D12" s="301"/>
      <c r="E12" s="301"/>
      <c r="F12" s="301"/>
      <c r="G12" s="301"/>
      <c r="H12" s="301"/>
      <c r="I12" s="301"/>
      <c r="J12" s="301"/>
      <c r="K12" s="301"/>
      <c r="L12" s="301"/>
      <c r="M12" s="301"/>
      <c r="N12" s="301"/>
      <c r="O12" s="301"/>
      <c r="P12" s="301"/>
      <c r="Q12" s="301"/>
    </row>
    <row r="13" spans="1:17" s="55" customFormat="1" ht="42.8" customHeight="1" x14ac:dyDescent="0.25">
      <c r="A13" s="302" t="s">
        <v>440</v>
      </c>
      <c r="B13" s="302"/>
      <c r="C13" s="302"/>
      <c r="D13" s="302"/>
      <c r="E13" s="302"/>
      <c r="F13" s="302"/>
      <c r="G13" s="302"/>
      <c r="H13" s="302"/>
      <c r="I13" s="302"/>
      <c r="J13" s="302"/>
      <c r="K13" s="302"/>
      <c r="L13" s="302"/>
      <c r="M13" s="302"/>
      <c r="N13" s="302"/>
      <c r="O13" s="302"/>
      <c r="P13" s="302"/>
      <c r="Q13" s="302"/>
    </row>
    <row r="14" spans="1:17" s="54" customFormat="1" ht="19.05" x14ac:dyDescent="0.35">
      <c r="A14" s="303" t="s">
        <v>310</v>
      </c>
      <c r="B14" s="303"/>
      <c r="C14" s="303"/>
      <c r="D14" s="303"/>
      <c r="E14" s="303"/>
      <c r="F14" s="303"/>
      <c r="G14" s="303"/>
      <c r="H14" s="303"/>
      <c r="I14" s="303"/>
      <c r="J14" s="303"/>
      <c r="K14" s="303"/>
      <c r="L14" s="303"/>
      <c r="M14" s="303"/>
      <c r="N14" s="303"/>
      <c r="O14" s="303"/>
      <c r="P14" s="303"/>
      <c r="Q14" s="303"/>
    </row>
    <row r="15" spans="1:17" ht="14.95" hidden="1" customHeight="1" x14ac:dyDescent="0.25"/>
    <row r="16" spans="1:17" ht="14.3" x14ac:dyDescent="0.25">
      <c r="A16" s="293" t="s">
        <v>1</v>
      </c>
      <c r="B16" s="293"/>
      <c r="C16" s="293"/>
      <c r="D16" s="263" t="s">
        <v>319</v>
      </c>
      <c r="E16" s="294"/>
      <c r="F16" s="294"/>
      <c r="G16" s="194"/>
      <c r="H16" s="10"/>
      <c r="I16" s="10"/>
      <c r="J16" s="10"/>
      <c r="K16" s="295" t="s">
        <v>2</v>
      </c>
      <c r="L16" s="296"/>
      <c r="M16" s="296"/>
      <c r="N16" s="296"/>
      <c r="O16" s="296"/>
      <c r="P16" s="296"/>
      <c r="Q16" s="297"/>
    </row>
    <row r="17" spans="1:17" ht="14.3" x14ac:dyDescent="0.25">
      <c r="A17" s="293" t="s">
        <v>3</v>
      </c>
      <c r="B17" s="293"/>
      <c r="C17" s="293"/>
      <c r="D17" s="263" t="s">
        <v>320</v>
      </c>
      <c r="E17" s="294"/>
      <c r="F17" s="294"/>
      <c r="G17" s="194"/>
      <c r="H17" s="10"/>
      <c r="I17" s="10"/>
      <c r="J17" s="10"/>
      <c r="K17" s="295" t="s">
        <v>4</v>
      </c>
      <c r="L17" s="296"/>
      <c r="M17" s="296"/>
      <c r="N17" s="296"/>
      <c r="O17" s="296"/>
      <c r="P17" s="296"/>
      <c r="Q17" s="297"/>
    </row>
    <row r="18" spans="1:17" ht="14.3" hidden="1" x14ac:dyDescent="0.25">
      <c r="A18" s="293" t="s">
        <v>5</v>
      </c>
      <c r="B18" s="293"/>
      <c r="C18" s="293"/>
      <c r="D18" s="263">
        <v>2</v>
      </c>
      <c r="E18" s="294"/>
      <c r="F18" s="294"/>
      <c r="G18" s="194">
        <v>1</v>
      </c>
      <c r="H18" s="194">
        <v>2</v>
      </c>
      <c r="I18" s="194">
        <v>3</v>
      </c>
      <c r="J18" s="194">
        <v>4</v>
      </c>
      <c r="K18" s="295" t="s">
        <v>6</v>
      </c>
      <c r="L18" s="296"/>
      <c r="M18" s="296"/>
      <c r="N18" s="296"/>
      <c r="O18" s="296"/>
      <c r="P18" s="296"/>
      <c r="Q18" s="297"/>
    </row>
    <row r="19" spans="1:17" ht="14.3" x14ac:dyDescent="0.25">
      <c r="A19" s="293" t="s">
        <v>7</v>
      </c>
      <c r="B19" s="293"/>
      <c r="C19" s="293"/>
      <c r="D19" s="263" t="s">
        <v>321</v>
      </c>
      <c r="E19" s="294"/>
      <c r="F19" s="294"/>
      <c r="G19" s="194"/>
      <c r="H19" s="194"/>
      <c r="I19" s="194"/>
      <c r="J19" s="194"/>
      <c r="K19" s="295" t="s">
        <v>8</v>
      </c>
      <c r="L19" s="296"/>
      <c r="M19" s="296"/>
      <c r="N19" s="296"/>
      <c r="O19" s="296"/>
      <c r="P19" s="296"/>
      <c r="Q19" s="297"/>
    </row>
    <row r="20" spans="1:17" ht="14.3" x14ac:dyDescent="0.25">
      <c r="A20" s="293" t="s">
        <v>9</v>
      </c>
      <c r="B20" s="293"/>
      <c r="C20" s="293"/>
      <c r="D20" s="263" t="s">
        <v>204</v>
      </c>
      <c r="E20" s="294"/>
      <c r="F20" s="294"/>
      <c r="G20" s="194"/>
      <c r="H20" s="194"/>
      <c r="I20" s="194"/>
      <c r="J20" s="194"/>
      <c r="K20" s="295" t="s">
        <v>10</v>
      </c>
      <c r="L20" s="296"/>
      <c r="M20" s="296"/>
      <c r="N20" s="296"/>
      <c r="O20" s="296"/>
      <c r="P20" s="296"/>
      <c r="Q20" s="297"/>
    </row>
    <row r="21" spans="1:17" ht="14.3" x14ac:dyDescent="0.25">
      <c r="A21" s="293" t="s">
        <v>11</v>
      </c>
      <c r="B21" s="293"/>
      <c r="C21" s="293"/>
      <c r="D21" s="263" t="s">
        <v>12</v>
      </c>
      <c r="E21" s="294"/>
      <c r="F21" s="294"/>
      <c r="G21" s="194"/>
      <c r="H21" s="194"/>
      <c r="I21" s="194"/>
      <c r="J21" s="194"/>
      <c r="K21" s="295" t="s">
        <v>13</v>
      </c>
      <c r="L21" s="296"/>
      <c r="M21" s="296"/>
      <c r="N21" s="296"/>
      <c r="O21" s="296"/>
      <c r="P21" s="296"/>
      <c r="Q21" s="297"/>
    </row>
    <row r="22" spans="1:17" ht="14.3" hidden="1" x14ac:dyDescent="0.25">
      <c r="A22" s="4"/>
      <c r="B22" s="5"/>
      <c r="C22" s="6">
        <v>1</v>
      </c>
      <c r="D22" s="6"/>
      <c r="E22" s="6" t="s">
        <v>12</v>
      </c>
      <c r="F22" s="6"/>
      <c r="G22" s="7"/>
      <c r="K22" s="6">
        <v>1</v>
      </c>
      <c r="L22" s="6">
        <v>0</v>
      </c>
    </row>
    <row r="23" spans="1:17" ht="14.3" hidden="1" x14ac:dyDescent="0.25">
      <c r="A23" s="8"/>
      <c r="B23" s="9"/>
      <c r="C23" s="6">
        <v>0</v>
      </c>
      <c r="D23" s="6"/>
      <c r="E23" s="6" t="s">
        <v>14</v>
      </c>
      <c r="F23" s="6"/>
    </row>
    <row r="24" spans="1:17" ht="14.3" hidden="1" x14ac:dyDescent="0.25">
      <c r="A24" s="8"/>
      <c r="B24" s="9"/>
      <c r="C24" s="6"/>
      <c r="D24" s="6"/>
      <c r="E24" s="6" t="s">
        <v>15</v>
      </c>
      <c r="F24" s="6"/>
    </row>
    <row r="25" spans="1:17" ht="19.05" x14ac:dyDescent="0.35">
      <c r="A25" s="316" t="s">
        <v>328</v>
      </c>
      <c r="B25" s="316"/>
      <c r="C25" s="316"/>
      <c r="D25" s="316"/>
      <c r="E25" s="316"/>
      <c r="F25" s="316"/>
      <c r="G25" s="316"/>
      <c r="H25" s="316"/>
      <c r="I25" s="316"/>
      <c r="J25" s="316"/>
      <c r="K25" s="316"/>
      <c r="L25" s="316"/>
      <c r="M25" s="316"/>
      <c r="N25" s="316"/>
      <c r="O25" s="316"/>
      <c r="P25" s="316"/>
      <c r="Q25" s="316"/>
    </row>
    <row r="26" spans="1:17" ht="14.3" x14ac:dyDescent="0.25">
      <c r="A26" s="306" t="s">
        <v>16</v>
      </c>
      <c r="B26" s="306"/>
      <c r="C26" s="306"/>
      <c r="D26" s="304" t="s">
        <v>355</v>
      </c>
      <c r="E26" s="305"/>
      <c r="F26" s="305"/>
      <c r="G26" s="195"/>
      <c r="H26" s="10"/>
      <c r="I26" s="10"/>
      <c r="J26" s="10"/>
      <c r="K26" s="205" t="s">
        <v>17</v>
      </c>
      <c r="L26" s="206"/>
      <c r="M26" s="206"/>
      <c r="N26" s="206"/>
      <c r="O26" s="206"/>
      <c r="P26" s="206"/>
      <c r="Q26" s="207"/>
    </row>
    <row r="27" spans="1:17" ht="14.3" x14ac:dyDescent="0.25">
      <c r="A27" s="306" t="s">
        <v>3</v>
      </c>
      <c r="B27" s="306"/>
      <c r="C27" s="306"/>
      <c r="D27" s="304" t="s">
        <v>353</v>
      </c>
      <c r="E27" s="305"/>
      <c r="F27" s="305"/>
      <c r="G27" s="195"/>
      <c r="H27" s="10"/>
      <c r="I27" s="10"/>
      <c r="J27" s="10"/>
      <c r="K27" s="205" t="s">
        <v>18</v>
      </c>
      <c r="L27" s="206"/>
      <c r="M27" s="206"/>
      <c r="N27" s="206"/>
      <c r="O27" s="206"/>
      <c r="P27" s="206"/>
      <c r="Q27" s="207"/>
    </row>
    <row r="28" spans="1:17" ht="14.3" x14ac:dyDescent="0.25">
      <c r="A28" s="306" t="s">
        <v>19</v>
      </c>
      <c r="B28" s="306"/>
      <c r="C28" s="306"/>
      <c r="D28" s="304" t="s">
        <v>354</v>
      </c>
      <c r="E28" s="305"/>
      <c r="F28" s="305"/>
      <c r="G28" s="195"/>
      <c r="H28" s="10"/>
      <c r="I28" s="10"/>
      <c r="J28" s="10"/>
      <c r="K28" s="205" t="s">
        <v>20</v>
      </c>
      <c r="L28" s="206"/>
      <c r="M28" s="206"/>
      <c r="N28" s="206"/>
      <c r="O28" s="206"/>
      <c r="P28" s="206"/>
      <c r="Q28" s="207"/>
    </row>
    <row r="29" spans="1:17" ht="14.3" x14ac:dyDescent="0.25">
      <c r="A29" s="306" t="s">
        <v>329</v>
      </c>
      <c r="B29" s="306"/>
      <c r="C29" s="306"/>
      <c r="D29" s="304" t="s">
        <v>332</v>
      </c>
      <c r="E29" s="305"/>
      <c r="F29" s="305"/>
      <c r="G29" s="195"/>
      <c r="H29" s="10"/>
      <c r="I29" s="10"/>
      <c r="J29" s="10"/>
      <c r="K29" s="205" t="s">
        <v>21</v>
      </c>
      <c r="L29" s="206"/>
      <c r="M29" s="206"/>
      <c r="N29" s="206"/>
      <c r="O29" s="206"/>
      <c r="P29" s="206"/>
      <c r="Q29" s="207"/>
    </row>
    <row r="30" spans="1:17" ht="14.3" x14ac:dyDescent="0.25">
      <c r="A30" s="306" t="s">
        <v>330</v>
      </c>
      <c r="B30" s="306"/>
      <c r="C30" s="306"/>
      <c r="D30" s="304" t="s">
        <v>333</v>
      </c>
      <c r="E30" s="305"/>
      <c r="F30" s="305"/>
      <c r="G30" s="195"/>
      <c r="H30" s="10"/>
      <c r="I30" s="10"/>
      <c r="J30" s="10"/>
      <c r="K30" s="205" t="s">
        <v>22</v>
      </c>
      <c r="L30" s="206"/>
      <c r="M30" s="206"/>
      <c r="N30" s="206"/>
      <c r="O30" s="206"/>
      <c r="P30" s="206"/>
      <c r="Q30" s="207"/>
    </row>
    <row r="31" spans="1:17" ht="19.05" x14ac:dyDescent="0.35">
      <c r="A31" s="317" t="s">
        <v>309</v>
      </c>
      <c r="B31" s="318"/>
      <c r="C31" s="318"/>
      <c r="D31" s="318"/>
      <c r="E31" s="318"/>
      <c r="F31" s="318"/>
      <c r="G31" s="318"/>
      <c r="H31" s="318"/>
      <c r="I31" s="318"/>
      <c r="J31" s="318"/>
      <c r="K31" s="318"/>
      <c r="L31" s="318"/>
      <c r="M31" s="318"/>
      <c r="N31" s="318"/>
      <c r="O31" s="318"/>
      <c r="P31" s="318"/>
      <c r="Q31" s="319"/>
    </row>
    <row r="32" spans="1:17" ht="14.3" x14ac:dyDescent="0.25">
      <c r="A32" s="320" t="s">
        <v>431</v>
      </c>
      <c r="B32" s="320"/>
      <c r="C32" s="320"/>
      <c r="D32" s="294">
        <v>0</v>
      </c>
      <c r="E32" s="294"/>
      <c r="F32" s="294"/>
      <c r="G32" s="10"/>
      <c r="H32" s="10"/>
      <c r="I32" s="10"/>
      <c r="J32" s="10"/>
      <c r="K32" s="321" t="s">
        <v>432</v>
      </c>
      <c r="L32" s="321"/>
      <c r="M32" s="321"/>
      <c r="N32" s="321"/>
      <c r="O32" s="321"/>
      <c r="P32" s="321"/>
      <c r="Q32" s="321"/>
    </row>
    <row r="33" spans="1:17" ht="19.05" x14ac:dyDescent="0.35">
      <c r="A33" s="323" t="s">
        <v>308</v>
      </c>
      <c r="B33" s="324"/>
      <c r="C33" s="324"/>
      <c r="D33" s="324"/>
      <c r="E33" s="324"/>
      <c r="F33" s="324"/>
      <c r="G33" s="324"/>
      <c r="H33" s="324"/>
      <c r="I33" s="324"/>
      <c r="J33" s="324"/>
      <c r="K33" s="324"/>
      <c r="L33" s="324"/>
      <c r="M33" s="324"/>
      <c r="N33" s="324"/>
      <c r="O33" s="324"/>
      <c r="P33" s="324"/>
      <c r="Q33" s="325"/>
    </row>
    <row r="34" spans="1:17" ht="14.3" x14ac:dyDescent="0.25">
      <c r="A34" s="293" t="s">
        <v>23</v>
      </c>
      <c r="B34" s="293"/>
      <c r="C34" s="293"/>
      <c r="D34" s="294">
        <v>0</v>
      </c>
      <c r="E34" s="294"/>
      <c r="F34" s="294"/>
      <c r="G34" s="196"/>
      <c r="H34" s="196"/>
      <c r="I34" s="196"/>
      <c r="J34" s="196"/>
      <c r="K34" s="269"/>
      <c r="L34" s="270"/>
      <c r="M34" s="270"/>
      <c r="N34" s="270"/>
      <c r="O34" s="270"/>
      <c r="P34" s="270"/>
      <c r="Q34" s="271"/>
    </row>
    <row r="35" spans="1:17" ht="14.3" x14ac:dyDescent="0.25">
      <c r="A35" s="329" t="s">
        <v>24</v>
      </c>
      <c r="B35" s="329"/>
      <c r="C35" s="329"/>
      <c r="D35" s="294">
        <v>0</v>
      </c>
      <c r="E35" s="294"/>
      <c r="F35" s="294"/>
      <c r="G35" s="196"/>
      <c r="H35" s="196"/>
      <c r="I35" s="196"/>
      <c r="J35" s="196"/>
      <c r="K35" s="272"/>
      <c r="L35" s="273"/>
      <c r="M35" s="273"/>
      <c r="N35" s="273"/>
      <c r="O35" s="273"/>
      <c r="P35" s="273"/>
      <c r="Q35" s="274"/>
    </row>
    <row r="36" spans="1:17" ht="14.3" x14ac:dyDescent="0.25">
      <c r="A36" s="326" t="s">
        <v>205</v>
      </c>
      <c r="B36" s="327"/>
      <c r="C36" s="328"/>
      <c r="D36" s="261">
        <v>0</v>
      </c>
      <c r="E36" s="262"/>
      <c r="F36" s="263"/>
      <c r="G36" s="196"/>
      <c r="H36" s="196"/>
      <c r="I36" s="196"/>
      <c r="J36" s="196"/>
      <c r="K36" s="275"/>
      <c r="L36" s="276"/>
      <c r="M36" s="276"/>
      <c r="N36" s="276"/>
      <c r="O36" s="276"/>
      <c r="P36" s="276"/>
      <c r="Q36" s="277"/>
    </row>
    <row r="37" spans="1:17" ht="19.05" x14ac:dyDescent="0.35">
      <c r="A37" s="267" t="s">
        <v>307</v>
      </c>
      <c r="B37" s="267"/>
      <c r="C37" s="267"/>
      <c r="D37" s="267"/>
      <c r="E37" s="267"/>
      <c r="F37" s="267"/>
      <c r="G37" s="267"/>
      <c r="H37" s="267"/>
      <c r="I37" s="267"/>
      <c r="J37" s="267"/>
      <c r="K37" s="267"/>
      <c r="L37" s="267"/>
      <c r="M37" s="267"/>
      <c r="N37" s="267"/>
      <c r="O37" s="267"/>
      <c r="P37" s="267"/>
      <c r="Q37" s="267"/>
    </row>
    <row r="38" spans="1:17" ht="14.3" x14ac:dyDescent="0.25">
      <c r="A38" s="330" t="s">
        <v>195</v>
      </c>
      <c r="B38" s="330"/>
      <c r="C38" s="330"/>
      <c r="D38" s="294">
        <v>0</v>
      </c>
      <c r="E38" s="294"/>
      <c r="F38" s="294"/>
      <c r="G38" s="196"/>
      <c r="H38" s="196"/>
      <c r="I38" s="196"/>
      <c r="J38" s="196"/>
      <c r="K38" s="330" t="s">
        <v>196</v>
      </c>
      <c r="L38" s="330"/>
      <c r="M38" s="330"/>
      <c r="N38" s="330"/>
      <c r="O38" s="330"/>
      <c r="P38" s="330"/>
      <c r="Q38" s="330"/>
    </row>
    <row r="39" spans="1:17" ht="19.05" x14ac:dyDescent="0.35">
      <c r="A39" s="284" t="s">
        <v>311</v>
      </c>
      <c r="B39" s="285"/>
      <c r="C39" s="285"/>
      <c r="D39" s="285"/>
      <c r="E39" s="285"/>
      <c r="F39" s="285"/>
      <c r="G39" s="285"/>
      <c r="H39" s="285"/>
      <c r="I39" s="285"/>
      <c r="J39" s="285"/>
      <c r="K39" s="285"/>
      <c r="L39" s="285"/>
      <c r="M39" s="285"/>
      <c r="N39" s="285"/>
      <c r="O39" s="285"/>
      <c r="P39" s="285"/>
      <c r="Q39" s="286"/>
    </row>
    <row r="40" spans="1:17" ht="14.3" x14ac:dyDescent="0.25">
      <c r="A40" s="268" t="s">
        <v>304</v>
      </c>
      <c r="B40" s="268"/>
      <c r="C40" s="268"/>
      <c r="D40" s="287">
        <v>0</v>
      </c>
      <c r="E40" s="288"/>
      <c r="F40" s="289"/>
      <c r="G40" s="197"/>
      <c r="H40" s="197">
        <f>Introduction!D72</f>
        <v>0</v>
      </c>
      <c r="I40" s="197"/>
      <c r="J40" s="197"/>
      <c r="K40" s="341" t="s">
        <v>306</v>
      </c>
      <c r="L40" s="342"/>
      <c r="M40" s="342"/>
      <c r="N40" s="342"/>
      <c r="O40" s="342"/>
      <c r="P40" s="342"/>
      <c r="Q40" s="343"/>
    </row>
    <row r="41" spans="1:17" ht="14.3" x14ac:dyDescent="0.25">
      <c r="A41" s="268" t="s">
        <v>305</v>
      </c>
      <c r="B41" s="268"/>
      <c r="C41" s="268"/>
      <c r="D41" s="335">
        <v>0</v>
      </c>
      <c r="E41" s="336"/>
      <c r="F41" s="337"/>
      <c r="G41" s="197"/>
      <c r="H41" s="197">
        <f>[1]Deductions!L60</f>
        <v>100964</v>
      </c>
      <c r="I41" s="197"/>
      <c r="J41" s="197"/>
      <c r="K41" s="344"/>
      <c r="L41" s="345"/>
      <c r="M41" s="345"/>
      <c r="N41" s="345"/>
      <c r="O41" s="345"/>
      <c r="P41" s="345"/>
      <c r="Q41" s="346"/>
    </row>
    <row r="42" spans="1:17" ht="14.3" x14ac:dyDescent="0.25">
      <c r="A42" s="268" t="s">
        <v>193</v>
      </c>
      <c r="B42" s="268"/>
      <c r="C42" s="268"/>
      <c r="D42" s="287">
        <v>0</v>
      </c>
      <c r="E42" s="288"/>
      <c r="F42" s="289"/>
      <c r="G42" s="197"/>
      <c r="H42" s="197">
        <f>Introduction!D73</f>
        <v>0</v>
      </c>
      <c r="I42" s="197"/>
      <c r="J42" s="197"/>
      <c r="K42" s="344"/>
      <c r="L42" s="345"/>
      <c r="M42" s="345"/>
      <c r="N42" s="345"/>
      <c r="O42" s="345"/>
      <c r="P42" s="345"/>
      <c r="Q42" s="346"/>
    </row>
    <row r="43" spans="1:17" ht="14.3" x14ac:dyDescent="0.25">
      <c r="A43" s="268" t="s">
        <v>301</v>
      </c>
      <c r="B43" s="268"/>
      <c r="C43" s="268"/>
      <c r="D43" s="287">
        <v>0</v>
      </c>
      <c r="E43" s="288"/>
      <c r="F43" s="289"/>
      <c r="G43" s="197"/>
      <c r="H43" s="197">
        <f>Introduction!D74</f>
        <v>0</v>
      </c>
      <c r="I43" s="197"/>
      <c r="J43" s="197"/>
      <c r="K43" s="344"/>
      <c r="L43" s="345"/>
      <c r="M43" s="345"/>
      <c r="N43" s="345"/>
      <c r="O43" s="345"/>
      <c r="P43" s="345"/>
      <c r="Q43" s="346"/>
    </row>
    <row r="44" spans="1:17" ht="14.3" x14ac:dyDescent="0.25">
      <c r="A44" s="268" t="s">
        <v>302</v>
      </c>
      <c r="B44" s="268"/>
      <c r="C44" s="268"/>
      <c r="D44" s="287">
        <v>0</v>
      </c>
      <c r="E44" s="288"/>
      <c r="F44" s="289"/>
      <c r="G44" s="197"/>
      <c r="H44" s="197" t="str">
        <f>[1]Deductions!L56</f>
        <v>Amount</v>
      </c>
      <c r="I44" s="197"/>
      <c r="J44" s="197"/>
      <c r="K44" s="344"/>
      <c r="L44" s="345"/>
      <c r="M44" s="345"/>
      <c r="N44" s="345"/>
      <c r="O44" s="345"/>
      <c r="P44" s="345"/>
      <c r="Q44" s="346"/>
    </row>
    <row r="45" spans="1:17" ht="14.3" x14ac:dyDescent="0.25">
      <c r="A45" s="268" t="s">
        <v>194</v>
      </c>
      <c r="B45" s="268"/>
      <c r="C45" s="268"/>
      <c r="D45" s="287">
        <v>0</v>
      </c>
      <c r="E45" s="288"/>
      <c r="F45" s="289"/>
      <c r="G45" s="197"/>
      <c r="H45" s="197">
        <v>0</v>
      </c>
      <c r="I45" s="197"/>
      <c r="J45" s="196"/>
      <c r="K45" s="344"/>
      <c r="L45" s="345"/>
      <c r="M45" s="345"/>
      <c r="N45" s="345"/>
      <c r="O45" s="345"/>
      <c r="P45" s="345"/>
      <c r="Q45" s="346"/>
    </row>
    <row r="46" spans="1:17" ht="14.3" x14ac:dyDescent="0.25">
      <c r="A46" s="290" t="s">
        <v>255</v>
      </c>
      <c r="B46" s="291"/>
      <c r="C46" s="292"/>
      <c r="D46" s="287">
        <v>0</v>
      </c>
      <c r="E46" s="288"/>
      <c r="F46" s="289"/>
      <c r="G46" s="197"/>
      <c r="H46" s="197"/>
      <c r="I46" s="197"/>
      <c r="J46" s="196"/>
      <c r="K46" s="344"/>
      <c r="L46" s="345"/>
      <c r="M46" s="345"/>
      <c r="N46" s="345"/>
      <c r="O46" s="345"/>
      <c r="P46" s="345"/>
      <c r="Q46" s="346"/>
    </row>
    <row r="47" spans="1:17" ht="14.3" x14ac:dyDescent="0.25">
      <c r="A47" s="268" t="s">
        <v>67</v>
      </c>
      <c r="B47" s="268"/>
      <c r="C47" s="268"/>
      <c r="D47" s="287">
        <v>0</v>
      </c>
      <c r="E47" s="288"/>
      <c r="F47" s="289"/>
      <c r="G47" s="197"/>
      <c r="H47" s="197">
        <f>SUM([1]Deductions!L61:L73)</f>
        <v>0</v>
      </c>
      <c r="I47" s="197"/>
      <c r="J47" s="197"/>
      <c r="K47" s="347"/>
      <c r="L47" s="348"/>
      <c r="M47" s="348"/>
      <c r="N47" s="348"/>
      <c r="O47" s="348"/>
      <c r="P47" s="348"/>
      <c r="Q47" s="349"/>
    </row>
    <row r="48" spans="1:17" ht="14.3" x14ac:dyDescent="0.25">
      <c r="A48" s="338" t="s">
        <v>303</v>
      </c>
      <c r="B48" s="338"/>
      <c r="C48" s="338"/>
      <c r="D48" s="294">
        <v>0</v>
      </c>
      <c r="E48" s="294"/>
      <c r="F48" s="294"/>
      <c r="G48" s="196"/>
      <c r="H48" s="196"/>
      <c r="I48" s="196"/>
      <c r="J48" s="196"/>
      <c r="K48" s="209" t="s">
        <v>327</v>
      </c>
      <c r="L48" s="209"/>
      <c r="M48" s="209"/>
      <c r="N48" s="209"/>
      <c r="O48" s="209"/>
      <c r="P48" s="209"/>
      <c r="Q48" s="209"/>
    </row>
    <row r="49" spans="1:17" ht="14.3" x14ac:dyDescent="0.25">
      <c r="A49" s="208" t="s">
        <v>297</v>
      </c>
      <c r="B49" s="208"/>
      <c r="C49" s="208"/>
      <c r="D49" s="339">
        <v>0</v>
      </c>
      <c r="E49" s="339"/>
      <c r="F49" s="340"/>
      <c r="G49" s="197"/>
      <c r="H49" s="197">
        <f>[1]Deductions!M73</f>
        <v>0</v>
      </c>
      <c r="I49" s="197"/>
      <c r="J49" s="197"/>
      <c r="K49" s="331" t="s">
        <v>298</v>
      </c>
      <c r="L49" s="332"/>
      <c r="M49" s="332"/>
      <c r="N49" s="332"/>
      <c r="O49" s="332"/>
      <c r="P49" s="332"/>
      <c r="Q49" s="333"/>
    </row>
    <row r="50" spans="1:17" ht="14.3" x14ac:dyDescent="0.25">
      <c r="A50" s="315" t="s">
        <v>197</v>
      </c>
      <c r="B50" s="315"/>
      <c r="C50" s="315"/>
      <c r="D50" s="287">
        <v>0</v>
      </c>
      <c r="E50" s="288"/>
      <c r="F50" s="289"/>
      <c r="G50" s="197"/>
      <c r="H50" s="197"/>
      <c r="I50" s="197"/>
      <c r="J50" s="197"/>
      <c r="K50" s="315" t="s">
        <v>198</v>
      </c>
      <c r="L50" s="315"/>
      <c r="M50" s="315"/>
      <c r="N50" s="315"/>
      <c r="O50" s="315"/>
      <c r="P50" s="315"/>
      <c r="Q50" s="315"/>
    </row>
    <row r="51" spans="1:17" ht="19.05" x14ac:dyDescent="0.35">
      <c r="A51" s="284" t="s">
        <v>312</v>
      </c>
      <c r="B51" s="285"/>
      <c r="C51" s="285"/>
      <c r="D51" s="285"/>
      <c r="E51" s="285"/>
      <c r="F51" s="285"/>
      <c r="G51" s="285"/>
      <c r="H51" s="285"/>
      <c r="I51" s="285"/>
      <c r="J51" s="285"/>
      <c r="K51" s="285"/>
      <c r="L51" s="285"/>
      <c r="M51" s="285"/>
      <c r="N51" s="285"/>
      <c r="O51" s="285"/>
      <c r="P51" s="285"/>
      <c r="Q51" s="286"/>
    </row>
    <row r="52" spans="1:17" ht="14.3" x14ac:dyDescent="0.25">
      <c r="A52" s="210" t="s">
        <v>214</v>
      </c>
      <c r="B52" s="211"/>
      <c r="C52" s="211"/>
      <c r="D52" s="322">
        <v>0</v>
      </c>
      <c r="E52" s="322"/>
      <c r="F52" s="322"/>
      <c r="G52" s="198"/>
      <c r="H52" s="197"/>
      <c r="I52" s="197"/>
      <c r="J52" s="197"/>
      <c r="K52" s="212" t="s">
        <v>317</v>
      </c>
      <c r="L52" s="213"/>
      <c r="M52" s="213"/>
      <c r="N52" s="213"/>
      <c r="O52" s="213"/>
      <c r="P52" s="213"/>
      <c r="Q52" s="214"/>
    </row>
    <row r="53" spans="1:17" ht="14.3" x14ac:dyDescent="0.25">
      <c r="A53" s="210" t="s">
        <v>215</v>
      </c>
      <c r="B53" s="211"/>
      <c r="C53" s="211"/>
      <c r="D53" s="322">
        <v>0</v>
      </c>
      <c r="E53" s="322"/>
      <c r="F53" s="322"/>
      <c r="G53" s="198"/>
      <c r="H53" s="197"/>
      <c r="I53" s="197"/>
      <c r="J53" s="197"/>
      <c r="K53" s="212" t="s">
        <v>216</v>
      </c>
      <c r="L53" s="213"/>
      <c r="M53" s="213"/>
      <c r="N53" s="213"/>
      <c r="O53" s="213"/>
      <c r="P53" s="213"/>
      <c r="Q53" s="214"/>
    </row>
    <row r="54" spans="1:17" ht="14.3" x14ac:dyDescent="0.25">
      <c r="A54" s="210" t="s">
        <v>209</v>
      </c>
      <c r="B54" s="211"/>
      <c r="C54" s="211"/>
      <c r="D54" s="322">
        <v>0</v>
      </c>
      <c r="E54" s="322"/>
      <c r="F54" s="322"/>
      <c r="G54" s="198"/>
      <c r="H54" s="197"/>
      <c r="I54" s="197"/>
      <c r="J54" s="197"/>
      <c r="K54" s="212"/>
      <c r="L54" s="213"/>
      <c r="M54" s="213"/>
      <c r="N54" s="213"/>
      <c r="O54" s="213"/>
      <c r="P54" s="213"/>
      <c r="Q54" s="214"/>
    </row>
    <row r="55" spans="1:17" ht="14.3" x14ac:dyDescent="0.25">
      <c r="A55" s="210" t="s">
        <v>217</v>
      </c>
      <c r="B55" s="211"/>
      <c r="C55" s="211"/>
      <c r="D55" s="322">
        <v>0</v>
      </c>
      <c r="E55" s="322"/>
      <c r="F55" s="322"/>
      <c r="G55" s="198"/>
      <c r="H55" s="197"/>
      <c r="I55" s="197"/>
      <c r="J55" s="197"/>
      <c r="K55" s="212" t="s">
        <v>218</v>
      </c>
      <c r="L55" s="213"/>
      <c r="M55" s="213"/>
      <c r="N55" s="213"/>
      <c r="O55" s="213"/>
      <c r="P55" s="213"/>
      <c r="Q55" s="214"/>
    </row>
    <row r="56" spans="1:17" ht="14.3" x14ac:dyDescent="0.25">
      <c r="A56" s="210" t="s">
        <v>219</v>
      </c>
      <c r="B56" s="211"/>
      <c r="C56" s="211"/>
      <c r="D56" s="322">
        <v>0</v>
      </c>
      <c r="E56" s="322"/>
      <c r="F56" s="322"/>
      <c r="G56" s="198"/>
      <c r="H56" s="197"/>
      <c r="I56" s="197"/>
      <c r="J56" s="197"/>
      <c r="K56" s="212" t="s">
        <v>220</v>
      </c>
      <c r="L56" s="213"/>
      <c r="M56" s="213"/>
      <c r="N56" s="213"/>
      <c r="O56" s="213"/>
      <c r="P56" s="213"/>
      <c r="Q56" s="214"/>
    </row>
    <row r="57" spans="1:17" ht="14.3" x14ac:dyDescent="0.25">
      <c r="A57" s="278" t="s">
        <v>67</v>
      </c>
      <c r="B57" s="279"/>
      <c r="C57" s="280"/>
      <c r="D57" s="281">
        <v>0</v>
      </c>
      <c r="E57" s="282"/>
      <c r="F57" s="283"/>
      <c r="G57" s="198"/>
      <c r="H57" s="197"/>
      <c r="I57" s="197"/>
      <c r="J57" s="197"/>
      <c r="K57" s="212"/>
      <c r="L57" s="213"/>
      <c r="M57" s="213"/>
      <c r="N57" s="213"/>
      <c r="O57" s="213"/>
      <c r="P57" s="213"/>
      <c r="Q57" s="214"/>
    </row>
    <row r="58" spans="1:17" ht="19.05" x14ac:dyDescent="0.35">
      <c r="A58" s="267" t="s">
        <v>313</v>
      </c>
      <c r="B58" s="267"/>
      <c r="C58" s="267"/>
      <c r="D58" s="267"/>
      <c r="E58" s="267"/>
      <c r="F58" s="267"/>
      <c r="G58" s="267"/>
      <c r="H58" s="267"/>
      <c r="I58" s="267"/>
      <c r="J58" s="267"/>
      <c r="K58" s="267"/>
      <c r="L58" s="267"/>
      <c r="M58" s="267"/>
      <c r="N58" s="267"/>
      <c r="O58" s="267"/>
      <c r="P58" s="267"/>
      <c r="Q58" s="267"/>
    </row>
    <row r="59" spans="1:17" ht="14.3" x14ac:dyDescent="0.25">
      <c r="A59" s="312" t="s">
        <v>25</v>
      </c>
      <c r="B59" s="313"/>
      <c r="C59" s="314"/>
      <c r="D59" s="294">
        <v>0</v>
      </c>
      <c r="E59" s="294"/>
      <c r="F59" s="294"/>
      <c r="G59" s="196"/>
      <c r="H59" s="196"/>
      <c r="I59" s="196"/>
      <c r="J59" s="196"/>
      <c r="K59" s="312" t="s">
        <v>203</v>
      </c>
      <c r="L59" s="313"/>
      <c r="M59" s="313"/>
      <c r="N59" s="313"/>
      <c r="O59" s="313"/>
      <c r="P59" s="313"/>
      <c r="Q59" s="314"/>
    </row>
    <row r="60" spans="1:17" ht="14.3" x14ac:dyDescent="0.25">
      <c r="A60" s="264" t="s">
        <v>436</v>
      </c>
      <c r="B60" s="265"/>
      <c r="C60" s="266"/>
      <c r="D60" s="261" t="s">
        <v>437</v>
      </c>
      <c r="E60" s="262"/>
      <c r="F60" s="263"/>
      <c r="G60" s="196"/>
      <c r="H60" s="196"/>
      <c r="I60" s="196"/>
      <c r="J60" s="196"/>
      <c r="K60" s="251"/>
      <c r="L60" s="252"/>
      <c r="M60" s="252"/>
      <c r="N60" s="252"/>
      <c r="O60" s="252"/>
      <c r="P60" s="252"/>
      <c r="Q60" s="253"/>
    </row>
    <row r="61" spans="1:17" ht="14.95" customHeight="1" x14ac:dyDescent="0.25">
      <c r="A61" s="334" t="s">
        <v>438</v>
      </c>
      <c r="B61" s="334"/>
      <c r="C61" s="334"/>
      <c r="D61" s="334"/>
      <c r="E61" s="334"/>
      <c r="F61" s="334"/>
      <c r="G61" s="334"/>
      <c r="H61" s="334"/>
      <c r="I61" s="334"/>
      <c r="J61" s="334"/>
      <c r="K61" s="334"/>
      <c r="L61" s="334"/>
      <c r="M61" s="334"/>
      <c r="N61" s="334"/>
      <c r="O61" s="334"/>
      <c r="P61" s="334"/>
      <c r="Q61" s="334"/>
    </row>
    <row r="62" spans="1:17" ht="14.95" customHeight="1" x14ac:dyDescent="0.25">
      <c r="A62" s="334"/>
      <c r="B62" s="334"/>
      <c r="C62" s="334"/>
      <c r="D62" s="334"/>
      <c r="E62" s="334"/>
      <c r="F62" s="334"/>
      <c r="G62" s="334"/>
      <c r="H62" s="334"/>
      <c r="I62" s="334"/>
      <c r="J62" s="334"/>
      <c r="K62" s="334"/>
      <c r="L62" s="334"/>
      <c r="M62" s="334"/>
      <c r="N62" s="334"/>
      <c r="O62" s="334"/>
      <c r="P62" s="334"/>
      <c r="Q62" s="334"/>
    </row>
    <row r="63" spans="1:17" ht="14.95" customHeight="1" x14ac:dyDescent="0.25">
      <c r="A63" s="334"/>
      <c r="B63" s="334"/>
      <c r="C63" s="334"/>
      <c r="D63" s="334"/>
      <c r="E63" s="334"/>
      <c r="F63" s="334"/>
      <c r="G63" s="334"/>
      <c r="H63" s="334"/>
      <c r="I63" s="334"/>
      <c r="J63" s="334"/>
      <c r="K63" s="334"/>
      <c r="L63" s="334"/>
      <c r="M63" s="334"/>
      <c r="N63" s="334"/>
      <c r="O63" s="334"/>
      <c r="P63" s="334"/>
      <c r="Q63" s="334"/>
    </row>
    <row r="64" spans="1:17" ht="14.95" customHeight="1" x14ac:dyDescent="0.25">
      <c r="A64" s="334"/>
      <c r="B64" s="334"/>
      <c r="C64" s="334"/>
      <c r="D64" s="334"/>
      <c r="E64" s="334"/>
      <c r="F64" s="334"/>
      <c r="G64" s="334"/>
      <c r="H64" s="334"/>
      <c r="I64" s="334"/>
      <c r="J64" s="334"/>
      <c r="K64" s="334"/>
      <c r="L64" s="334"/>
      <c r="M64" s="334"/>
      <c r="N64" s="334"/>
      <c r="O64" s="334"/>
      <c r="P64" s="334"/>
      <c r="Q64" s="334"/>
    </row>
    <row r="65" spans="1:17" ht="14.95" customHeight="1" x14ac:dyDescent="0.25">
      <c r="A65" s="334"/>
      <c r="B65" s="334"/>
      <c r="C65" s="334"/>
      <c r="D65" s="334"/>
      <c r="E65" s="334"/>
      <c r="F65" s="334"/>
      <c r="G65" s="334"/>
      <c r="H65" s="334"/>
      <c r="I65" s="334"/>
      <c r="J65" s="334"/>
      <c r="K65" s="334"/>
      <c r="L65" s="334"/>
      <c r="M65" s="334"/>
      <c r="N65" s="334"/>
      <c r="O65" s="334"/>
      <c r="P65" s="334"/>
      <c r="Q65" s="334"/>
    </row>
  </sheetData>
  <sheetProtection password="C438" sheet="1" objects="1" scenarios="1" selectLockedCells="1"/>
  <mergeCells count="97">
    <mergeCell ref="A61:Q65"/>
    <mergeCell ref="D40:F40"/>
    <mergeCell ref="D41:F41"/>
    <mergeCell ref="D42:F42"/>
    <mergeCell ref="D43:F43"/>
    <mergeCell ref="A48:C48"/>
    <mergeCell ref="D49:F49"/>
    <mergeCell ref="A59:C59"/>
    <mergeCell ref="D59:F59"/>
    <mergeCell ref="A40:C40"/>
    <mergeCell ref="A41:C41"/>
    <mergeCell ref="A42:C42"/>
    <mergeCell ref="A43:C43"/>
    <mergeCell ref="A58:Q58"/>
    <mergeCell ref="K40:Q47"/>
    <mergeCell ref="D52:F52"/>
    <mergeCell ref="A33:Q33"/>
    <mergeCell ref="A34:C34"/>
    <mergeCell ref="D34:F34"/>
    <mergeCell ref="A36:C36"/>
    <mergeCell ref="D36:F36"/>
    <mergeCell ref="A35:C35"/>
    <mergeCell ref="D35:F35"/>
    <mergeCell ref="A31:Q31"/>
    <mergeCell ref="A32:C32"/>
    <mergeCell ref="D32:F32"/>
    <mergeCell ref="K32:Q32"/>
    <mergeCell ref="A26:C26"/>
    <mergeCell ref="D26:F26"/>
    <mergeCell ref="A27:C27"/>
    <mergeCell ref="A25:Q25"/>
    <mergeCell ref="A29:C29"/>
    <mergeCell ref="D29:F29"/>
    <mergeCell ref="A30:C30"/>
    <mergeCell ref="D30:F30"/>
    <mergeCell ref="D27:F27"/>
    <mergeCell ref="A28:C28"/>
    <mergeCell ref="D28:F28"/>
    <mergeCell ref="A1:Q1"/>
    <mergeCell ref="A2:Q2"/>
    <mergeCell ref="A6:Q6"/>
    <mergeCell ref="A4:Q4"/>
    <mergeCell ref="A3:Q3"/>
    <mergeCell ref="A11:Q11"/>
    <mergeCell ref="A8:Q10"/>
    <mergeCell ref="A19:C19"/>
    <mergeCell ref="D19:F19"/>
    <mergeCell ref="K19:Q19"/>
    <mergeCell ref="A17:C17"/>
    <mergeCell ref="D17:F17"/>
    <mergeCell ref="K17:Q17"/>
    <mergeCell ref="A18:C18"/>
    <mergeCell ref="D18:F18"/>
    <mergeCell ref="K18:Q18"/>
    <mergeCell ref="A5:Q5"/>
    <mergeCell ref="A7:Q7"/>
    <mergeCell ref="A12:Q12"/>
    <mergeCell ref="A13:Q13"/>
    <mergeCell ref="A14:Q14"/>
    <mergeCell ref="A16:C16"/>
    <mergeCell ref="D16:F16"/>
    <mergeCell ref="K16:Q16"/>
    <mergeCell ref="A20:C20"/>
    <mergeCell ref="D20:F20"/>
    <mergeCell ref="K20:Q20"/>
    <mergeCell ref="A21:C21"/>
    <mergeCell ref="D21:F21"/>
    <mergeCell ref="K21:Q21"/>
    <mergeCell ref="K34:Q36"/>
    <mergeCell ref="A57:C57"/>
    <mergeCell ref="D57:F57"/>
    <mergeCell ref="A51:Q51"/>
    <mergeCell ref="D46:F46"/>
    <mergeCell ref="A39:Q39"/>
    <mergeCell ref="D44:F44"/>
    <mergeCell ref="D45:F45"/>
    <mergeCell ref="D47:F47"/>
    <mergeCell ref="A46:C46"/>
    <mergeCell ref="A44:C44"/>
    <mergeCell ref="A50:C50"/>
    <mergeCell ref="D48:F48"/>
    <mergeCell ref="K50:Q50"/>
    <mergeCell ref="D53:F53"/>
    <mergeCell ref="D54:F54"/>
    <mergeCell ref="D60:F60"/>
    <mergeCell ref="A60:C60"/>
    <mergeCell ref="A37:Q37"/>
    <mergeCell ref="A45:C45"/>
    <mergeCell ref="A47:C47"/>
    <mergeCell ref="K59:Q59"/>
    <mergeCell ref="D55:F55"/>
    <mergeCell ref="D56:F56"/>
    <mergeCell ref="D50:F50"/>
    <mergeCell ref="A38:C38"/>
    <mergeCell ref="D38:F38"/>
    <mergeCell ref="K38:Q38"/>
    <mergeCell ref="K49:Q49"/>
  </mergeCells>
  <dataValidations count="2">
    <dataValidation type="list" showInputMessage="1" showErrorMessage="1" sqref="D21:F21" xr:uid="{00000000-0002-0000-0000-000000000000}">
      <formula1>$E$22:$E$24</formula1>
    </dataValidation>
    <dataValidation type="list" showInputMessage="1" showErrorMessage="1" sqref="D18" xr:uid="{00000000-0002-0000-0000-000001000000}">
      <formula1>$G$18:$J$18</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32"/>
  <sheetViews>
    <sheetView workbookViewId="0">
      <selection activeCell="C6" sqref="C6"/>
    </sheetView>
  </sheetViews>
  <sheetFormatPr defaultColWidth="0" defaultRowHeight="14.95" customHeight="1" zeroHeight="1" x14ac:dyDescent="0.25"/>
  <cols>
    <col min="1" max="1" width="4.125" style="1" customWidth="1"/>
    <col min="2" max="2" width="14" style="1" customWidth="1"/>
    <col min="3" max="3" width="8.25" style="1" customWidth="1"/>
    <col min="4" max="4" width="5" style="1" customWidth="1"/>
    <col min="5" max="5" width="7.25" style="1" customWidth="1"/>
    <col min="6" max="6" width="7" style="1" customWidth="1"/>
    <col min="7" max="7" width="5.75" style="1" customWidth="1"/>
    <col min="8" max="8" width="6.75" style="1" customWidth="1"/>
    <col min="9" max="9" width="6.125" style="1" customWidth="1"/>
    <col min="10" max="10" width="8.25" style="1" customWidth="1"/>
    <col min="11" max="11" width="7.75" style="1" customWidth="1"/>
    <col min="12" max="12" width="7.125" style="1" bestFit="1" customWidth="1"/>
    <col min="13" max="13" width="4.125" style="1" customWidth="1"/>
    <col min="14" max="14" width="6.75" style="1" customWidth="1"/>
    <col min="15" max="15" width="6.125" style="1" customWidth="1"/>
    <col min="16" max="16" width="6.625" style="1" customWidth="1"/>
    <col min="17" max="17" width="6.75" style="1" customWidth="1"/>
    <col min="18" max="18" width="7.75" style="1" customWidth="1"/>
    <col min="19" max="19" width="7.875" style="1" customWidth="1"/>
    <col min="20" max="20" width="8.75" style="1" customWidth="1"/>
    <col min="21" max="21" width="0" style="1" hidden="1" customWidth="1"/>
    <col min="22" max="23" width="9.125" style="1" hidden="1" customWidth="1"/>
    <col min="24" max="24" width="3" style="1" customWidth="1"/>
    <col min="25" max="26" width="0" style="1" hidden="1" customWidth="1"/>
    <col min="27" max="16384" width="9.125" style="1" hidden="1"/>
  </cols>
  <sheetData>
    <row r="1" spans="1:24" ht="20.399999999999999" x14ac:dyDescent="0.3">
      <c r="A1" s="350" t="s">
        <v>441</v>
      </c>
      <c r="B1" s="350"/>
      <c r="C1" s="350"/>
      <c r="D1" s="350"/>
      <c r="E1" s="350"/>
      <c r="F1" s="350"/>
      <c r="G1" s="350"/>
      <c r="H1" s="350"/>
      <c r="I1" s="350"/>
      <c r="J1" s="350"/>
      <c r="K1" s="350"/>
      <c r="L1" s="350"/>
      <c r="M1" s="350"/>
      <c r="N1" s="350"/>
      <c r="O1" s="350"/>
      <c r="P1" s="350"/>
      <c r="Q1" s="350"/>
      <c r="R1" s="350"/>
      <c r="S1" s="350"/>
      <c r="T1" s="350"/>
      <c r="X1" s="2"/>
    </row>
    <row r="2" spans="1:24" ht="14.3" x14ac:dyDescent="0.25">
      <c r="A2" s="351" t="s">
        <v>26</v>
      </c>
      <c r="B2" s="351"/>
      <c r="C2" s="351"/>
      <c r="D2" s="352" t="str">
        <f>Introduction!D16</f>
        <v>Mrs. Saroj Nimbiwal</v>
      </c>
      <c r="E2" s="352"/>
      <c r="F2" s="352"/>
      <c r="G2" s="352"/>
      <c r="H2" s="353"/>
      <c r="I2" s="353"/>
      <c r="J2" s="353"/>
      <c r="K2" s="353"/>
      <c r="L2" s="351" t="s">
        <v>27</v>
      </c>
      <c r="M2" s="351"/>
      <c r="N2" s="351"/>
      <c r="O2" s="352" t="str">
        <f>Introduction!D17</f>
        <v>Ex. Computer Teacher</v>
      </c>
      <c r="P2" s="352"/>
      <c r="Q2" s="352"/>
      <c r="R2" s="352"/>
      <c r="S2" s="352"/>
      <c r="T2" s="56"/>
      <c r="X2" s="2"/>
    </row>
    <row r="3" spans="1:24" ht="14.3" x14ac:dyDescent="0.25">
      <c r="A3" s="354" t="s">
        <v>28</v>
      </c>
      <c r="B3" s="354"/>
      <c r="C3" s="355" t="str">
        <f>Introduction!D19</f>
        <v>GSSS Bhattu Kalan</v>
      </c>
      <c r="D3" s="355"/>
      <c r="E3" s="355"/>
      <c r="F3" s="355"/>
      <c r="G3" s="355"/>
      <c r="H3" s="355"/>
      <c r="I3" s="57"/>
      <c r="J3" s="355" t="str">
        <f>Introduction!D20</f>
        <v>ABCDE1234G</v>
      </c>
      <c r="K3" s="355"/>
      <c r="L3" s="356" t="s">
        <v>29</v>
      </c>
      <c r="M3" s="356"/>
      <c r="N3" s="356"/>
      <c r="O3" s="356"/>
      <c r="P3" s="355" t="str">
        <f>Introduction!D21</f>
        <v>Resident</v>
      </c>
      <c r="Q3" s="355"/>
      <c r="R3" s="355"/>
      <c r="S3" s="355"/>
      <c r="T3" s="56"/>
      <c r="X3" s="2"/>
    </row>
    <row r="4" spans="1:24" s="52" customFormat="1" ht="32.6" x14ac:dyDescent="0.25">
      <c r="A4" s="58" t="s">
        <v>30</v>
      </c>
      <c r="B4" s="59" t="s">
        <v>31</v>
      </c>
      <c r="C4" s="60" t="s">
        <v>32</v>
      </c>
      <c r="D4" s="60" t="s">
        <v>33</v>
      </c>
      <c r="E4" s="60" t="s">
        <v>34</v>
      </c>
      <c r="F4" s="60" t="s">
        <v>35</v>
      </c>
      <c r="G4" s="60" t="s">
        <v>36</v>
      </c>
      <c r="H4" s="59" t="s">
        <v>37</v>
      </c>
      <c r="I4" s="59" t="s">
        <v>38</v>
      </c>
      <c r="J4" s="59" t="s">
        <v>39</v>
      </c>
      <c r="K4" s="60" t="s">
        <v>40</v>
      </c>
      <c r="L4" s="60" t="s">
        <v>41</v>
      </c>
      <c r="M4" s="60" t="s">
        <v>42</v>
      </c>
      <c r="N4" s="60" t="s">
        <v>43</v>
      </c>
      <c r="O4" s="60" t="s">
        <v>44</v>
      </c>
      <c r="P4" s="60" t="s">
        <v>45</v>
      </c>
      <c r="Q4" s="61" t="s">
        <v>46</v>
      </c>
      <c r="R4" s="59" t="s">
        <v>47</v>
      </c>
      <c r="S4" s="59" t="s">
        <v>48</v>
      </c>
      <c r="T4" s="60" t="s">
        <v>49</v>
      </c>
      <c r="U4" s="51"/>
      <c r="X4" s="53"/>
    </row>
    <row r="5" spans="1:24" ht="14.3" x14ac:dyDescent="0.25">
      <c r="A5" s="62">
        <v>1</v>
      </c>
      <c r="B5" s="62">
        <v>2</v>
      </c>
      <c r="C5" s="62">
        <v>3</v>
      </c>
      <c r="D5" s="62">
        <v>5</v>
      </c>
      <c r="E5" s="62">
        <v>6</v>
      </c>
      <c r="F5" s="62">
        <v>7</v>
      </c>
      <c r="G5" s="62">
        <v>8</v>
      </c>
      <c r="H5" s="62">
        <v>9</v>
      </c>
      <c r="I5" s="62">
        <v>10</v>
      </c>
      <c r="J5" s="62">
        <v>12</v>
      </c>
      <c r="K5" s="62">
        <v>13</v>
      </c>
      <c r="L5" s="62">
        <v>14</v>
      </c>
      <c r="M5" s="62">
        <v>15</v>
      </c>
      <c r="N5" s="62">
        <v>16</v>
      </c>
      <c r="O5" s="62">
        <v>17</v>
      </c>
      <c r="P5" s="62">
        <v>18</v>
      </c>
      <c r="Q5" s="62">
        <v>19</v>
      </c>
      <c r="R5" s="62">
        <v>20</v>
      </c>
      <c r="S5" s="62">
        <v>21</v>
      </c>
      <c r="T5" s="62">
        <v>22</v>
      </c>
      <c r="U5" s="11"/>
      <c r="X5" s="2"/>
    </row>
    <row r="6" spans="1:24" ht="14.3" x14ac:dyDescent="0.25">
      <c r="A6" s="92">
        <v>1</v>
      </c>
      <c r="B6" s="94" t="s">
        <v>50</v>
      </c>
      <c r="C6" s="95">
        <f>Introduction!D32</f>
        <v>0</v>
      </c>
      <c r="D6" s="95">
        <v>0</v>
      </c>
      <c r="E6" s="96">
        <v>0</v>
      </c>
      <c r="F6" s="96">
        <v>0</v>
      </c>
      <c r="G6" s="96">
        <v>0</v>
      </c>
      <c r="H6" s="96">
        <v>0</v>
      </c>
      <c r="I6" s="96">
        <v>0</v>
      </c>
      <c r="J6" s="97">
        <f t="shared" ref="J6:J17" si="0">SUM(C6:I6)</f>
        <v>0</v>
      </c>
      <c r="K6" s="95">
        <v>0</v>
      </c>
      <c r="L6" s="95">
        <v>0</v>
      </c>
      <c r="M6" s="96">
        <v>0</v>
      </c>
      <c r="N6" s="96">
        <v>0</v>
      </c>
      <c r="O6" s="95">
        <v>0</v>
      </c>
      <c r="P6" s="95">
        <v>0</v>
      </c>
      <c r="Q6" s="95">
        <v>0</v>
      </c>
      <c r="R6" s="95">
        <f>Introduction!D59</f>
        <v>0</v>
      </c>
      <c r="S6" s="97">
        <f t="shared" ref="S6:S24" si="1">SUM(K6:R6)</f>
        <v>0</v>
      </c>
      <c r="T6" s="97">
        <f t="shared" ref="T6:T24" si="2">J6-S6</f>
        <v>0</v>
      </c>
      <c r="X6" s="2"/>
    </row>
    <row r="7" spans="1:24" ht="14.3" x14ac:dyDescent="0.25">
      <c r="A7" s="92">
        <v>2</v>
      </c>
      <c r="B7" s="94" t="s">
        <v>51</v>
      </c>
      <c r="C7" s="95">
        <f>C6</f>
        <v>0</v>
      </c>
      <c r="D7" s="96">
        <f>D6</f>
        <v>0</v>
      </c>
      <c r="E7" s="96">
        <v>0</v>
      </c>
      <c r="F7" s="96">
        <f>F6</f>
        <v>0</v>
      </c>
      <c r="G7" s="96">
        <f>G6</f>
        <v>0</v>
      </c>
      <c r="H7" s="96">
        <f>H6</f>
        <v>0</v>
      </c>
      <c r="I7" s="96">
        <v>0</v>
      </c>
      <c r="J7" s="97">
        <f t="shared" si="0"/>
        <v>0</v>
      </c>
      <c r="K7" s="96">
        <f>K6</f>
        <v>0</v>
      </c>
      <c r="L7" s="96">
        <f>L6</f>
        <v>0</v>
      </c>
      <c r="M7" s="96">
        <f>M6</f>
        <v>0</v>
      </c>
      <c r="N7" s="96">
        <v>0</v>
      </c>
      <c r="O7" s="96">
        <f>O6</f>
        <v>0</v>
      </c>
      <c r="P7" s="96">
        <f>P6</f>
        <v>0</v>
      </c>
      <c r="Q7" s="96">
        <f>Q6</f>
        <v>0</v>
      </c>
      <c r="R7" s="95">
        <f>R6</f>
        <v>0</v>
      </c>
      <c r="S7" s="97">
        <f t="shared" si="1"/>
        <v>0</v>
      </c>
      <c r="T7" s="97">
        <f t="shared" si="2"/>
        <v>0</v>
      </c>
      <c r="X7" s="2"/>
    </row>
    <row r="8" spans="1:24" ht="14.3" x14ac:dyDescent="0.25">
      <c r="A8" s="92">
        <v>3</v>
      </c>
      <c r="B8" s="94" t="s">
        <v>52</v>
      </c>
      <c r="C8" s="95">
        <f t="shared" ref="C8:C17" si="3">C7</f>
        <v>0</v>
      </c>
      <c r="D8" s="96">
        <f t="shared" ref="D8:D17" si="4">D7</f>
        <v>0</v>
      </c>
      <c r="E8" s="96">
        <v>0</v>
      </c>
      <c r="F8" s="96">
        <f>F7</f>
        <v>0</v>
      </c>
      <c r="G8" s="96">
        <f t="shared" ref="G8:G17" si="5">G7</f>
        <v>0</v>
      </c>
      <c r="H8" s="96">
        <f t="shared" ref="H8:H17" si="6">H7</f>
        <v>0</v>
      </c>
      <c r="I8" s="96">
        <v>0</v>
      </c>
      <c r="J8" s="97">
        <f t="shared" si="0"/>
        <v>0</v>
      </c>
      <c r="K8" s="96">
        <f t="shared" ref="K8:L17" si="7">K7</f>
        <v>0</v>
      </c>
      <c r="L8" s="96">
        <f t="shared" si="7"/>
        <v>0</v>
      </c>
      <c r="M8" s="96">
        <f t="shared" ref="M8:M17" si="8">M7</f>
        <v>0</v>
      </c>
      <c r="N8" s="96">
        <v>0</v>
      </c>
      <c r="O8" s="96">
        <f t="shared" ref="O8:R17" si="9">O7</f>
        <v>0</v>
      </c>
      <c r="P8" s="96">
        <f t="shared" si="9"/>
        <v>0</v>
      </c>
      <c r="Q8" s="96">
        <f t="shared" si="9"/>
        <v>0</v>
      </c>
      <c r="R8" s="95">
        <f t="shared" si="9"/>
        <v>0</v>
      </c>
      <c r="S8" s="97">
        <f t="shared" si="1"/>
        <v>0</v>
      </c>
      <c r="T8" s="97">
        <f t="shared" si="2"/>
        <v>0</v>
      </c>
      <c r="X8" s="2"/>
    </row>
    <row r="9" spans="1:24" ht="14.3" x14ac:dyDescent="0.25">
      <c r="A9" s="92">
        <v>4</v>
      </c>
      <c r="B9" s="94" t="s">
        <v>53</v>
      </c>
      <c r="C9" s="95">
        <f t="shared" si="3"/>
        <v>0</v>
      </c>
      <c r="D9" s="96">
        <f t="shared" si="4"/>
        <v>0</v>
      </c>
      <c r="E9" s="96">
        <v>0</v>
      </c>
      <c r="F9" s="96">
        <f>F8</f>
        <v>0</v>
      </c>
      <c r="G9" s="96">
        <f t="shared" si="5"/>
        <v>0</v>
      </c>
      <c r="H9" s="96">
        <f t="shared" si="6"/>
        <v>0</v>
      </c>
      <c r="I9" s="96">
        <v>0</v>
      </c>
      <c r="J9" s="97">
        <f t="shared" si="0"/>
        <v>0</v>
      </c>
      <c r="K9" s="96">
        <f t="shared" si="7"/>
        <v>0</v>
      </c>
      <c r="L9" s="96">
        <f t="shared" si="7"/>
        <v>0</v>
      </c>
      <c r="M9" s="96">
        <f t="shared" si="8"/>
        <v>0</v>
      </c>
      <c r="N9" s="96">
        <v>0</v>
      </c>
      <c r="O9" s="96">
        <f t="shared" si="9"/>
        <v>0</v>
      </c>
      <c r="P9" s="96">
        <f t="shared" si="9"/>
        <v>0</v>
      </c>
      <c r="Q9" s="96">
        <f t="shared" si="9"/>
        <v>0</v>
      </c>
      <c r="R9" s="95">
        <f t="shared" si="9"/>
        <v>0</v>
      </c>
      <c r="S9" s="97">
        <f t="shared" si="1"/>
        <v>0</v>
      </c>
      <c r="T9" s="97">
        <f t="shared" si="2"/>
        <v>0</v>
      </c>
      <c r="X9" s="2"/>
    </row>
    <row r="10" spans="1:24" ht="14.3" x14ac:dyDescent="0.25">
      <c r="A10" s="92">
        <v>5</v>
      </c>
      <c r="B10" s="94" t="s">
        <v>54</v>
      </c>
      <c r="C10" s="95">
        <f t="shared" si="3"/>
        <v>0</v>
      </c>
      <c r="D10" s="96">
        <f t="shared" si="4"/>
        <v>0</v>
      </c>
      <c r="E10" s="96">
        <v>0</v>
      </c>
      <c r="F10" s="95">
        <v>0</v>
      </c>
      <c r="G10" s="96">
        <v>0</v>
      </c>
      <c r="H10" s="96">
        <f t="shared" si="6"/>
        <v>0</v>
      </c>
      <c r="I10" s="96">
        <v>0</v>
      </c>
      <c r="J10" s="97">
        <f t="shared" si="0"/>
        <v>0</v>
      </c>
      <c r="K10" s="96">
        <f t="shared" si="7"/>
        <v>0</v>
      </c>
      <c r="L10" s="96">
        <f t="shared" si="7"/>
        <v>0</v>
      </c>
      <c r="M10" s="96">
        <f t="shared" si="8"/>
        <v>0</v>
      </c>
      <c r="N10" s="96">
        <v>0</v>
      </c>
      <c r="O10" s="96">
        <f t="shared" si="9"/>
        <v>0</v>
      </c>
      <c r="P10" s="96">
        <f t="shared" si="9"/>
        <v>0</v>
      </c>
      <c r="Q10" s="96">
        <f t="shared" si="9"/>
        <v>0</v>
      </c>
      <c r="R10" s="95">
        <f t="shared" si="9"/>
        <v>0</v>
      </c>
      <c r="S10" s="97">
        <f t="shared" si="1"/>
        <v>0</v>
      </c>
      <c r="T10" s="97">
        <f t="shared" si="2"/>
        <v>0</v>
      </c>
      <c r="X10" s="2"/>
    </row>
    <row r="11" spans="1:24" ht="14.3" x14ac:dyDescent="0.25">
      <c r="A11" s="92">
        <v>6</v>
      </c>
      <c r="B11" s="94" t="s">
        <v>55</v>
      </c>
      <c r="C11" s="95">
        <f t="shared" si="3"/>
        <v>0</v>
      </c>
      <c r="D11" s="96">
        <f t="shared" si="4"/>
        <v>0</v>
      </c>
      <c r="E11" s="96">
        <v>0</v>
      </c>
      <c r="F11" s="96">
        <f t="shared" ref="F11:F17" si="10">F10</f>
        <v>0</v>
      </c>
      <c r="G11" s="96">
        <f t="shared" si="5"/>
        <v>0</v>
      </c>
      <c r="H11" s="96">
        <f t="shared" si="6"/>
        <v>0</v>
      </c>
      <c r="I11" s="96">
        <v>0</v>
      </c>
      <c r="J11" s="97">
        <f t="shared" si="0"/>
        <v>0</v>
      </c>
      <c r="K11" s="96">
        <f t="shared" si="7"/>
        <v>0</v>
      </c>
      <c r="L11" s="96">
        <f t="shared" si="7"/>
        <v>0</v>
      </c>
      <c r="M11" s="96">
        <f t="shared" si="8"/>
        <v>0</v>
      </c>
      <c r="N11" s="96">
        <v>0</v>
      </c>
      <c r="O11" s="96">
        <f t="shared" si="9"/>
        <v>0</v>
      </c>
      <c r="P11" s="96">
        <f t="shared" si="9"/>
        <v>0</v>
      </c>
      <c r="Q11" s="96">
        <f t="shared" si="9"/>
        <v>0</v>
      </c>
      <c r="R11" s="95">
        <f t="shared" si="9"/>
        <v>0</v>
      </c>
      <c r="S11" s="97">
        <f t="shared" si="1"/>
        <v>0</v>
      </c>
      <c r="T11" s="97">
        <f t="shared" si="2"/>
        <v>0</v>
      </c>
      <c r="X11" s="2"/>
    </row>
    <row r="12" spans="1:24" ht="14.3" x14ac:dyDescent="0.25">
      <c r="A12" s="92">
        <v>7</v>
      </c>
      <c r="B12" s="94" t="s">
        <v>56</v>
      </c>
      <c r="C12" s="95">
        <f t="shared" si="3"/>
        <v>0</v>
      </c>
      <c r="D12" s="96">
        <f t="shared" si="4"/>
        <v>0</v>
      </c>
      <c r="E12" s="96">
        <v>0</v>
      </c>
      <c r="F12" s="96">
        <f t="shared" si="10"/>
        <v>0</v>
      </c>
      <c r="G12" s="96">
        <f t="shared" si="5"/>
        <v>0</v>
      </c>
      <c r="H12" s="96">
        <f t="shared" si="6"/>
        <v>0</v>
      </c>
      <c r="I12" s="96">
        <v>0</v>
      </c>
      <c r="J12" s="97">
        <f t="shared" si="0"/>
        <v>0</v>
      </c>
      <c r="K12" s="96">
        <f t="shared" si="7"/>
        <v>0</v>
      </c>
      <c r="L12" s="96">
        <f t="shared" si="7"/>
        <v>0</v>
      </c>
      <c r="M12" s="96">
        <f t="shared" si="8"/>
        <v>0</v>
      </c>
      <c r="N12" s="96">
        <v>0</v>
      </c>
      <c r="O12" s="96">
        <f t="shared" si="9"/>
        <v>0</v>
      </c>
      <c r="P12" s="96">
        <f t="shared" si="9"/>
        <v>0</v>
      </c>
      <c r="Q12" s="96">
        <f t="shared" si="9"/>
        <v>0</v>
      </c>
      <c r="R12" s="95">
        <f t="shared" si="9"/>
        <v>0</v>
      </c>
      <c r="S12" s="97">
        <f t="shared" si="1"/>
        <v>0</v>
      </c>
      <c r="T12" s="97">
        <f t="shared" si="2"/>
        <v>0</v>
      </c>
      <c r="X12" s="2"/>
    </row>
    <row r="13" spans="1:24" ht="14.3" x14ac:dyDescent="0.25">
      <c r="A13" s="92">
        <v>8</v>
      </c>
      <c r="B13" s="94" t="s">
        <v>57</v>
      </c>
      <c r="C13" s="95">
        <f t="shared" si="3"/>
        <v>0</v>
      </c>
      <c r="D13" s="96">
        <f t="shared" si="4"/>
        <v>0</v>
      </c>
      <c r="E13" s="96">
        <v>0</v>
      </c>
      <c r="F13" s="96">
        <f t="shared" si="10"/>
        <v>0</v>
      </c>
      <c r="G13" s="96">
        <f t="shared" si="5"/>
        <v>0</v>
      </c>
      <c r="H13" s="96">
        <f t="shared" si="6"/>
        <v>0</v>
      </c>
      <c r="I13" s="96">
        <v>0</v>
      </c>
      <c r="J13" s="97">
        <f t="shared" si="0"/>
        <v>0</v>
      </c>
      <c r="K13" s="96">
        <f t="shared" si="7"/>
        <v>0</v>
      </c>
      <c r="L13" s="96">
        <f t="shared" si="7"/>
        <v>0</v>
      </c>
      <c r="M13" s="96">
        <f t="shared" si="8"/>
        <v>0</v>
      </c>
      <c r="N13" s="96">
        <v>0</v>
      </c>
      <c r="O13" s="96">
        <f t="shared" si="9"/>
        <v>0</v>
      </c>
      <c r="P13" s="96">
        <f t="shared" si="9"/>
        <v>0</v>
      </c>
      <c r="Q13" s="96">
        <f t="shared" si="9"/>
        <v>0</v>
      </c>
      <c r="R13" s="95">
        <f t="shared" si="9"/>
        <v>0</v>
      </c>
      <c r="S13" s="97">
        <f t="shared" si="1"/>
        <v>0</v>
      </c>
      <c r="T13" s="97">
        <f t="shared" si="2"/>
        <v>0</v>
      </c>
      <c r="X13" s="2"/>
    </row>
    <row r="14" spans="1:24" ht="14.3" x14ac:dyDescent="0.25">
      <c r="A14" s="92">
        <v>9</v>
      </c>
      <c r="B14" s="94" t="s">
        <v>58</v>
      </c>
      <c r="C14" s="95">
        <f t="shared" si="3"/>
        <v>0</v>
      </c>
      <c r="D14" s="96">
        <f t="shared" si="4"/>
        <v>0</v>
      </c>
      <c r="E14" s="96">
        <v>0</v>
      </c>
      <c r="F14" s="96">
        <f t="shared" si="10"/>
        <v>0</v>
      </c>
      <c r="G14" s="96">
        <f t="shared" si="5"/>
        <v>0</v>
      </c>
      <c r="H14" s="96">
        <f t="shared" si="6"/>
        <v>0</v>
      </c>
      <c r="I14" s="96">
        <v>0</v>
      </c>
      <c r="J14" s="97">
        <f t="shared" si="0"/>
        <v>0</v>
      </c>
      <c r="K14" s="96">
        <f t="shared" si="7"/>
        <v>0</v>
      </c>
      <c r="L14" s="96">
        <f t="shared" si="7"/>
        <v>0</v>
      </c>
      <c r="M14" s="96">
        <f t="shared" si="8"/>
        <v>0</v>
      </c>
      <c r="N14" s="96">
        <v>0</v>
      </c>
      <c r="O14" s="96">
        <f t="shared" si="9"/>
        <v>0</v>
      </c>
      <c r="P14" s="96">
        <f t="shared" si="9"/>
        <v>0</v>
      </c>
      <c r="Q14" s="96">
        <f t="shared" si="9"/>
        <v>0</v>
      </c>
      <c r="R14" s="95">
        <f>R13</f>
        <v>0</v>
      </c>
      <c r="S14" s="97">
        <f t="shared" si="1"/>
        <v>0</v>
      </c>
      <c r="T14" s="97">
        <f t="shared" si="2"/>
        <v>0</v>
      </c>
      <c r="X14" s="2"/>
    </row>
    <row r="15" spans="1:24" ht="14.3" x14ac:dyDescent="0.25">
      <c r="A15" s="92">
        <v>10</v>
      </c>
      <c r="B15" s="94" t="s">
        <v>59</v>
      </c>
      <c r="C15" s="95">
        <f t="shared" si="3"/>
        <v>0</v>
      </c>
      <c r="D15" s="96">
        <f t="shared" si="4"/>
        <v>0</v>
      </c>
      <c r="E15" s="96">
        <v>0</v>
      </c>
      <c r="F15" s="96">
        <f t="shared" si="10"/>
        <v>0</v>
      </c>
      <c r="G15" s="96">
        <f t="shared" si="5"/>
        <v>0</v>
      </c>
      <c r="H15" s="96">
        <f t="shared" si="6"/>
        <v>0</v>
      </c>
      <c r="I15" s="96">
        <v>0</v>
      </c>
      <c r="J15" s="97">
        <f t="shared" si="0"/>
        <v>0</v>
      </c>
      <c r="K15" s="96">
        <f t="shared" si="7"/>
        <v>0</v>
      </c>
      <c r="L15" s="96">
        <f t="shared" si="7"/>
        <v>0</v>
      </c>
      <c r="M15" s="96">
        <f t="shared" si="8"/>
        <v>0</v>
      </c>
      <c r="N15" s="96">
        <v>0</v>
      </c>
      <c r="O15" s="96">
        <f t="shared" si="9"/>
        <v>0</v>
      </c>
      <c r="P15" s="96">
        <f t="shared" si="9"/>
        <v>0</v>
      </c>
      <c r="Q15" s="96">
        <f t="shared" si="9"/>
        <v>0</v>
      </c>
      <c r="R15" s="225">
        <v>0</v>
      </c>
      <c r="S15" s="97">
        <f t="shared" si="1"/>
        <v>0</v>
      </c>
      <c r="T15" s="97">
        <f t="shared" si="2"/>
        <v>0</v>
      </c>
      <c r="X15" s="2"/>
    </row>
    <row r="16" spans="1:24" ht="14.3" x14ac:dyDescent="0.25">
      <c r="A16" s="92">
        <v>11</v>
      </c>
      <c r="B16" s="94" t="s">
        <v>60</v>
      </c>
      <c r="C16" s="95">
        <f t="shared" si="3"/>
        <v>0</v>
      </c>
      <c r="D16" s="96">
        <f t="shared" si="4"/>
        <v>0</v>
      </c>
      <c r="E16" s="96">
        <v>0</v>
      </c>
      <c r="F16" s="95">
        <v>0</v>
      </c>
      <c r="G16" s="96">
        <f t="shared" si="5"/>
        <v>0</v>
      </c>
      <c r="H16" s="96">
        <f t="shared" si="6"/>
        <v>0</v>
      </c>
      <c r="I16" s="96">
        <v>0</v>
      </c>
      <c r="J16" s="97">
        <f t="shared" si="0"/>
        <v>0</v>
      </c>
      <c r="K16" s="96">
        <f t="shared" si="7"/>
        <v>0</v>
      </c>
      <c r="L16" s="96">
        <f t="shared" si="7"/>
        <v>0</v>
      </c>
      <c r="M16" s="96">
        <f t="shared" si="8"/>
        <v>0</v>
      </c>
      <c r="N16" s="96">
        <v>0</v>
      </c>
      <c r="O16" s="96">
        <f t="shared" si="9"/>
        <v>0</v>
      </c>
      <c r="P16" s="96">
        <f t="shared" si="9"/>
        <v>0</v>
      </c>
      <c r="Q16" s="96">
        <f t="shared" si="9"/>
        <v>0</v>
      </c>
      <c r="R16" s="225">
        <v>0</v>
      </c>
      <c r="S16" s="97">
        <f t="shared" si="1"/>
        <v>0</v>
      </c>
      <c r="T16" s="97">
        <f t="shared" si="2"/>
        <v>0</v>
      </c>
      <c r="X16" s="2"/>
    </row>
    <row r="17" spans="1:24" ht="14.3" x14ac:dyDescent="0.25">
      <c r="A17" s="92">
        <v>12</v>
      </c>
      <c r="B17" s="94" t="s">
        <v>61</v>
      </c>
      <c r="C17" s="95">
        <f t="shared" si="3"/>
        <v>0</v>
      </c>
      <c r="D17" s="96">
        <f t="shared" si="4"/>
        <v>0</v>
      </c>
      <c r="E17" s="96">
        <v>0</v>
      </c>
      <c r="F17" s="96">
        <f t="shared" si="10"/>
        <v>0</v>
      </c>
      <c r="G17" s="96">
        <f t="shared" si="5"/>
        <v>0</v>
      </c>
      <c r="H17" s="96">
        <f t="shared" si="6"/>
        <v>0</v>
      </c>
      <c r="I17" s="96">
        <v>0</v>
      </c>
      <c r="J17" s="97">
        <f t="shared" si="0"/>
        <v>0</v>
      </c>
      <c r="K17" s="96">
        <f t="shared" si="7"/>
        <v>0</v>
      </c>
      <c r="L17" s="96">
        <f t="shared" si="7"/>
        <v>0</v>
      </c>
      <c r="M17" s="96">
        <f t="shared" si="8"/>
        <v>0</v>
      </c>
      <c r="N17" s="96">
        <v>0</v>
      </c>
      <c r="O17" s="96">
        <f t="shared" si="9"/>
        <v>0</v>
      </c>
      <c r="P17" s="96">
        <f t="shared" si="9"/>
        <v>0</v>
      </c>
      <c r="Q17" s="96">
        <f t="shared" si="9"/>
        <v>0</v>
      </c>
      <c r="R17" s="225">
        <v>0</v>
      </c>
      <c r="S17" s="97">
        <f t="shared" si="1"/>
        <v>0</v>
      </c>
      <c r="T17" s="97">
        <f t="shared" si="2"/>
        <v>0</v>
      </c>
      <c r="X17" s="2"/>
    </row>
    <row r="18" spans="1:24" ht="14.3" x14ac:dyDescent="0.25">
      <c r="A18" s="92">
        <v>13</v>
      </c>
      <c r="B18" s="94" t="s">
        <v>62</v>
      </c>
      <c r="C18" s="96">
        <v>0</v>
      </c>
      <c r="D18" s="96">
        <v>0</v>
      </c>
      <c r="E18" s="96">
        <v>0</v>
      </c>
      <c r="F18" s="96">
        <v>0</v>
      </c>
      <c r="G18" s="96">
        <v>0</v>
      </c>
      <c r="H18" s="96">
        <v>0</v>
      </c>
      <c r="I18" s="96">
        <v>0</v>
      </c>
      <c r="J18" s="97">
        <f>E18</f>
        <v>0</v>
      </c>
      <c r="K18" s="96">
        <v>0</v>
      </c>
      <c r="L18" s="96">
        <v>0</v>
      </c>
      <c r="M18" s="96">
        <v>0</v>
      </c>
      <c r="N18" s="96">
        <v>0</v>
      </c>
      <c r="O18" s="96">
        <v>0</v>
      </c>
      <c r="P18" s="96"/>
      <c r="Q18" s="96">
        <v>0</v>
      </c>
      <c r="R18" s="96">
        <v>0</v>
      </c>
      <c r="S18" s="97">
        <f t="shared" si="1"/>
        <v>0</v>
      </c>
      <c r="T18" s="97">
        <f t="shared" si="2"/>
        <v>0</v>
      </c>
      <c r="X18" s="2"/>
    </row>
    <row r="19" spans="1:24" ht="14.3" x14ac:dyDescent="0.25">
      <c r="A19" s="92">
        <v>14</v>
      </c>
      <c r="B19" s="94" t="s">
        <v>63</v>
      </c>
      <c r="C19" s="96">
        <v>0</v>
      </c>
      <c r="D19" s="96">
        <v>0</v>
      </c>
      <c r="E19" s="96">
        <v>0</v>
      </c>
      <c r="F19" s="96">
        <v>0</v>
      </c>
      <c r="G19" s="96">
        <v>0</v>
      </c>
      <c r="H19" s="96">
        <v>0</v>
      </c>
      <c r="I19" s="96">
        <v>0</v>
      </c>
      <c r="J19" s="97">
        <f>E19</f>
        <v>0</v>
      </c>
      <c r="K19" s="96">
        <v>0</v>
      </c>
      <c r="L19" s="96">
        <v>0</v>
      </c>
      <c r="M19" s="96">
        <v>0</v>
      </c>
      <c r="N19" s="96">
        <v>0</v>
      </c>
      <c r="O19" s="96">
        <v>0</v>
      </c>
      <c r="P19" s="96"/>
      <c r="Q19" s="96">
        <v>0</v>
      </c>
      <c r="R19" s="96">
        <v>0</v>
      </c>
      <c r="S19" s="97">
        <f t="shared" si="1"/>
        <v>0</v>
      </c>
      <c r="T19" s="97">
        <f t="shared" si="2"/>
        <v>0</v>
      </c>
      <c r="X19" s="2"/>
    </row>
    <row r="20" spans="1:24" ht="14.3" x14ac:dyDescent="0.25">
      <c r="A20" s="92">
        <v>15</v>
      </c>
      <c r="B20" s="94" t="s">
        <v>64</v>
      </c>
      <c r="C20" s="96"/>
      <c r="D20" s="96">
        <v>0</v>
      </c>
      <c r="E20" s="96">
        <v>0</v>
      </c>
      <c r="F20" s="96">
        <v>0</v>
      </c>
      <c r="G20" s="96">
        <v>0</v>
      </c>
      <c r="H20" s="96">
        <v>0</v>
      </c>
      <c r="I20" s="96">
        <v>0</v>
      </c>
      <c r="J20" s="97">
        <f>SUM(C20:I20)</f>
        <v>0</v>
      </c>
      <c r="K20" s="96">
        <v>0</v>
      </c>
      <c r="L20" s="96">
        <v>0</v>
      </c>
      <c r="M20" s="96">
        <v>0</v>
      </c>
      <c r="N20" s="96">
        <v>0</v>
      </c>
      <c r="O20" s="96">
        <v>0</v>
      </c>
      <c r="P20" s="96"/>
      <c r="Q20" s="96">
        <v>0</v>
      </c>
      <c r="R20" s="96">
        <v>0</v>
      </c>
      <c r="S20" s="97">
        <f t="shared" si="1"/>
        <v>0</v>
      </c>
      <c r="T20" s="97">
        <f t="shared" si="2"/>
        <v>0</v>
      </c>
      <c r="X20" s="2"/>
    </row>
    <row r="21" spans="1:24" ht="14.3" x14ac:dyDescent="0.25">
      <c r="A21" s="92">
        <v>16</v>
      </c>
      <c r="B21" s="94" t="s">
        <v>65</v>
      </c>
      <c r="C21" s="96">
        <v>0</v>
      </c>
      <c r="D21" s="96">
        <v>0</v>
      </c>
      <c r="E21" s="96">
        <v>0</v>
      </c>
      <c r="F21" s="96">
        <v>0</v>
      </c>
      <c r="G21" s="96">
        <v>0</v>
      </c>
      <c r="H21" s="95">
        <v>0</v>
      </c>
      <c r="I21" s="96">
        <v>0</v>
      </c>
      <c r="J21" s="97">
        <f>SUM(C21:I21)</f>
        <v>0</v>
      </c>
      <c r="K21" s="96">
        <v>0</v>
      </c>
      <c r="L21" s="96">
        <v>0</v>
      </c>
      <c r="M21" s="96">
        <v>0</v>
      </c>
      <c r="N21" s="96">
        <v>0</v>
      </c>
      <c r="O21" s="96">
        <v>0</v>
      </c>
      <c r="P21" s="96"/>
      <c r="Q21" s="96">
        <v>0</v>
      </c>
      <c r="R21" s="96">
        <v>0</v>
      </c>
      <c r="S21" s="97">
        <f t="shared" si="1"/>
        <v>0</v>
      </c>
      <c r="T21" s="97">
        <f t="shared" si="2"/>
        <v>0</v>
      </c>
      <c r="X21" s="2"/>
    </row>
    <row r="22" spans="1:24" ht="14.3" x14ac:dyDescent="0.25">
      <c r="A22" s="92">
        <v>17</v>
      </c>
      <c r="B22" s="94" t="s">
        <v>66</v>
      </c>
      <c r="C22" s="95">
        <v>0</v>
      </c>
      <c r="D22" s="96">
        <v>0</v>
      </c>
      <c r="E22" s="95">
        <v>0</v>
      </c>
      <c r="F22" s="95">
        <v>0</v>
      </c>
      <c r="G22" s="95">
        <v>0</v>
      </c>
      <c r="H22" s="95">
        <v>0</v>
      </c>
      <c r="I22" s="95">
        <v>0</v>
      </c>
      <c r="J22" s="97">
        <f>SUM(C22:I22)</f>
        <v>0</v>
      </c>
      <c r="K22" s="96">
        <v>0</v>
      </c>
      <c r="L22" s="96">
        <v>0</v>
      </c>
      <c r="M22" s="96">
        <v>0</v>
      </c>
      <c r="N22" s="95">
        <v>0</v>
      </c>
      <c r="O22" s="96">
        <v>0</v>
      </c>
      <c r="P22" s="96"/>
      <c r="Q22" s="96">
        <v>0</v>
      </c>
      <c r="R22" s="95">
        <v>0</v>
      </c>
      <c r="S22" s="97">
        <f t="shared" si="1"/>
        <v>0</v>
      </c>
      <c r="T22" s="97">
        <f t="shared" si="2"/>
        <v>0</v>
      </c>
      <c r="X22" s="2"/>
    </row>
    <row r="23" spans="1:24" ht="14.3" x14ac:dyDescent="0.25">
      <c r="A23" s="92">
        <v>18</v>
      </c>
      <c r="B23" s="94" t="s">
        <v>67</v>
      </c>
      <c r="C23" s="96"/>
      <c r="D23" s="96">
        <v>0</v>
      </c>
      <c r="E23" s="96">
        <v>0</v>
      </c>
      <c r="F23" s="96">
        <v>0</v>
      </c>
      <c r="G23" s="96">
        <v>0</v>
      </c>
      <c r="H23" s="96">
        <v>0</v>
      </c>
      <c r="I23" s="96">
        <v>0</v>
      </c>
      <c r="J23" s="97">
        <f>SUM(C23:I23)</f>
        <v>0</v>
      </c>
      <c r="K23" s="96">
        <v>0</v>
      </c>
      <c r="L23" s="96">
        <v>0</v>
      </c>
      <c r="M23" s="96">
        <v>0</v>
      </c>
      <c r="N23" s="96">
        <v>0</v>
      </c>
      <c r="O23" s="96">
        <v>0</v>
      </c>
      <c r="P23" s="96"/>
      <c r="Q23" s="96">
        <v>0</v>
      </c>
      <c r="R23" s="96">
        <v>0</v>
      </c>
      <c r="S23" s="97">
        <f t="shared" si="1"/>
        <v>0</v>
      </c>
      <c r="T23" s="97">
        <f t="shared" si="2"/>
        <v>0</v>
      </c>
      <c r="X23" s="2"/>
    </row>
    <row r="24" spans="1:24" ht="14.3" x14ac:dyDescent="0.25">
      <c r="A24" s="93">
        <v>19</v>
      </c>
      <c r="B24" s="94" t="s">
        <v>67</v>
      </c>
      <c r="C24" s="95">
        <v>0</v>
      </c>
      <c r="D24" s="95">
        <v>0</v>
      </c>
      <c r="E24" s="95">
        <v>0</v>
      </c>
      <c r="F24" s="95">
        <v>0</v>
      </c>
      <c r="G24" s="95">
        <v>0</v>
      </c>
      <c r="H24" s="95">
        <v>0</v>
      </c>
      <c r="I24" s="95"/>
      <c r="J24" s="97">
        <f>SUM(C24:I24)</f>
        <v>0</v>
      </c>
      <c r="K24" s="96">
        <v>0</v>
      </c>
      <c r="L24" s="96">
        <v>0</v>
      </c>
      <c r="M24" s="96">
        <v>0</v>
      </c>
      <c r="N24" s="96">
        <v>0</v>
      </c>
      <c r="O24" s="96">
        <v>0</v>
      </c>
      <c r="P24" s="96"/>
      <c r="Q24" s="96">
        <v>0</v>
      </c>
      <c r="R24" s="96">
        <v>0</v>
      </c>
      <c r="S24" s="97">
        <f t="shared" si="1"/>
        <v>0</v>
      </c>
      <c r="T24" s="97">
        <f t="shared" si="2"/>
        <v>0</v>
      </c>
      <c r="X24" s="2"/>
    </row>
    <row r="25" spans="1:24" s="49" customFormat="1" ht="14.3" x14ac:dyDescent="0.25">
      <c r="A25" s="357" t="s">
        <v>68</v>
      </c>
      <c r="B25" s="357"/>
      <c r="C25" s="98">
        <f t="shared" ref="C25:T25" si="11">SUM(C6:C24)</f>
        <v>0</v>
      </c>
      <c r="D25" s="98">
        <f t="shared" si="11"/>
        <v>0</v>
      </c>
      <c r="E25" s="98">
        <f t="shared" si="11"/>
        <v>0</v>
      </c>
      <c r="F25" s="98">
        <f t="shared" si="11"/>
        <v>0</v>
      </c>
      <c r="G25" s="98">
        <f t="shared" si="11"/>
        <v>0</v>
      </c>
      <c r="H25" s="98">
        <f t="shared" si="11"/>
        <v>0</v>
      </c>
      <c r="I25" s="98">
        <f t="shared" si="11"/>
        <v>0</v>
      </c>
      <c r="J25" s="98">
        <f t="shared" si="11"/>
        <v>0</v>
      </c>
      <c r="K25" s="98">
        <f t="shared" si="11"/>
        <v>0</v>
      </c>
      <c r="L25" s="98">
        <f t="shared" si="11"/>
        <v>0</v>
      </c>
      <c r="M25" s="98">
        <f t="shared" si="11"/>
        <v>0</v>
      </c>
      <c r="N25" s="98">
        <f t="shared" si="11"/>
        <v>0</v>
      </c>
      <c r="O25" s="98">
        <f t="shared" si="11"/>
        <v>0</v>
      </c>
      <c r="P25" s="98">
        <f>SUM(P6:P24)</f>
        <v>0</v>
      </c>
      <c r="Q25" s="98">
        <f t="shared" si="11"/>
        <v>0</v>
      </c>
      <c r="R25" s="98">
        <f t="shared" si="11"/>
        <v>0</v>
      </c>
      <c r="S25" s="98">
        <f t="shared" si="11"/>
        <v>0</v>
      </c>
      <c r="T25" s="98">
        <f t="shared" si="11"/>
        <v>0</v>
      </c>
      <c r="X25" s="50"/>
    </row>
    <row r="26" spans="1:24" ht="14.3" x14ac:dyDescent="0.25">
      <c r="A26" s="55"/>
      <c r="B26" s="55"/>
      <c r="C26" s="55"/>
      <c r="D26" s="55"/>
      <c r="E26" s="55"/>
      <c r="F26" s="55"/>
      <c r="G26" s="55"/>
      <c r="H26" s="55"/>
      <c r="I26" s="55"/>
      <c r="J26" s="55"/>
      <c r="K26" s="55"/>
      <c r="L26" s="55"/>
      <c r="M26" s="55"/>
      <c r="N26" s="55"/>
      <c r="O26" s="55"/>
      <c r="P26" s="55"/>
      <c r="Q26" s="55"/>
      <c r="R26" s="55"/>
      <c r="S26" s="55"/>
      <c r="T26" s="55"/>
      <c r="X26" s="2"/>
    </row>
    <row r="27" spans="1:24" ht="14.3" x14ac:dyDescent="0.25">
      <c r="A27" s="55"/>
      <c r="B27" s="353" t="s">
        <v>69</v>
      </c>
      <c r="C27" s="353"/>
      <c r="D27" s="353"/>
      <c r="E27" s="55"/>
      <c r="F27" s="55"/>
      <c r="G27" s="55"/>
      <c r="H27" s="55"/>
      <c r="I27" s="55"/>
      <c r="J27" s="55"/>
      <c r="K27" s="55"/>
      <c r="L27" s="55"/>
      <c r="M27" s="55"/>
      <c r="N27" s="55"/>
      <c r="O27" s="353" t="s">
        <v>70</v>
      </c>
      <c r="P27" s="353"/>
      <c r="Q27" s="353"/>
      <c r="R27" s="353"/>
      <c r="S27" s="353"/>
      <c r="T27" s="353"/>
      <c r="X27" s="2"/>
    </row>
    <row r="28" spans="1:24" ht="14.3" x14ac:dyDescent="0.25">
      <c r="A28" s="12"/>
      <c r="B28" s="2"/>
      <c r="C28" s="2"/>
      <c r="D28" s="2"/>
      <c r="E28" s="2"/>
      <c r="F28" s="2"/>
      <c r="G28" s="2"/>
      <c r="H28" s="2"/>
      <c r="I28" s="2"/>
      <c r="J28" s="2"/>
      <c r="K28" s="2"/>
      <c r="L28" s="2"/>
      <c r="M28" s="2"/>
      <c r="N28" s="2"/>
      <c r="O28" s="2"/>
      <c r="P28" s="2"/>
      <c r="Q28" s="2"/>
      <c r="R28" s="2"/>
      <c r="S28" s="2"/>
      <c r="T28" s="2"/>
      <c r="X28" s="2"/>
    </row>
    <row r="29" spans="1:24" ht="14.3" x14ac:dyDescent="0.25">
      <c r="A29"/>
      <c r="B29"/>
      <c r="C29"/>
      <c r="D29"/>
      <c r="E29"/>
      <c r="F29"/>
      <c r="G29"/>
      <c r="H29"/>
      <c r="I29"/>
      <c r="J29"/>
      <c r="K29"/>
      <c r="L29"/>
      <c r="M29"/>
      <c r="N29"/>
      <c r="O29"/>
      <c r="P29"/>
      <c r="Q29"/>
      <c r="R29"/>
      <c r="S29"/>
      <c r="T29"/>
      <c r="U29"/>
      <c r="V29"/>
      <c r="W29"/>
      <c r="X29"/>
    </row>
    <row r="30" spans="1:24" ht="14.3" x14ac:dyDescent="0.25">
      <c r="A30" s="13"/>
      <c r="B30" s="13"/>
      <c r="C30" s="13"/>
      <c r="D30" s="13"/>
      <c r="E30" s="13"/>
      <c r="F30" s="13"/>
      <c r="G30" s="13"/>
      <c r="H30" s="13"/>
      <c r="I30" s="13"/>
      <c r="J30" s="13"/>
      <c r="K30" s="13"/>
      <c r="L30" s="13"/>
      <c r="M30" s="13"/>
      <c r="N30" s="13"/>
      <c r="O30" s="13"/>
      <c r="P30" s="13"/>
      <c r="Q30" s="13"/>
      <c r="R30" s="13"/>
      <c r="S30" s="13"/>
      <c r="T30" s="13"/>
    </row>
    <row r="31" spans="1:24" ht="14.3" x14ac:dyDescent="0.25">
      <c r="A31" s="99" t="s">
        <v>318</v>
      </c>
      <c r="B31" s="13"/>
      <c r="C31" s="13"/>
      <c r="D31" s="13"/>
      <c r="E31" s="13"/>
      <c r="F31" s="13"/>
      <c r="G31" s="13"/>
      <c r="H31" s="13"/>
      <c r="I31" s="13"/>
      <c r="J31" s="13"/>
      <c r="K31" s="13"/>
      <c r="L31" s="13"/>
      <c r="M31" s="13"/>
      <c r="N31" s="13"/>
      <c r="O31" s="13"/>
      <c r="P31" s="13"/>
      <c r="Q31" s="13"/>
      <c r="R31" s="13"/>
      <c r="S31" s="13"/>
      <c r="T31" s="13"/>
    </row>
    <row r="32" spans="1:24" ht="14.95" customHeight="1" x14ac:dyDescent="0.25"/>
  </sheetData>
  <sheetProtection password="C438" sheet="1" objects="1" scenarios="1" selectLockedCells="1"/>
  <mergeCells count="14">
    <mergeCell ref="B27:D27"/>
    <mergeCell ref="O27:T27"/>
    <mergeCell ref="A3:B3"/>
    <mergeCell ref="C3:H3"/>
    <mergeCell ref="J3:K3"/>
    <mergeCell ref="L3:O3"/>
    <mergeCell ref="P3:S3"/>
    <mergeCell ref="A25:B25"/>
    <mergeCell ref="A1:T1"/>
    <mergeCell ref="A2:C2"/>
    <mergeCell ref="D2:G2"/>
    <mergeCell ref="H2:K2"/>
    <mergeCell ref="L2:N2"/>
    <mergeCell ref="O2:S2"/>
  </mergeCells>
  <pageMargins left="0.25" right="0.25"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98"/>
  <sheetViews>
    <sheetView workbookViewId="0">
      <selection activeCell="B7" sqref="B7:G7"/>
    </sheetView>
  </sheetViews>
  <sheetFormatPr defaultColWidth="0" defaultRowHeight="14.3" x14ac:dyDescent="0.25"/>
  <cols>
    <col min="1" max="1" width="1.375" style="1" customWidth="1"/>
    <col min="2" max="2" width="9.125" style="1" customWidth="1"/>
    <col min="3" max="3" width="9.875" style="1" customWidth="1"/>
    <col min="4" max="4" width="7.375" style="1" customWidth="1"/>
    <col min="5" max="5" width="9.125" style="1" customWidth="1"/>
    <col min="6" max="6" width="6.375" style="1" customWidth="1"/>
    <col min="7" max="7" width="6" style="1" customWidth="1"/>
    <col min="8" max="8" width="6.625" style="1" customWidth="1"/>
    <col min="9" max="9" width="9" style="1" customWidth="1"/>
    <col min="10" max="10" width="8.75" style="1" customWidth="1"/>
    <col min="11" max="11" width="8.25" style="1" customWidth="1"/>
    <col min="12" max="12" width="9.75" style="1" customWidth="1"/>
    <col min="13" max="13" width="9.125" style="1" customWidth="1"/>
    <col min="14" max="16384" width="9.125" style="1" hidden="1"/>
  </cols>
  <sheetData>
    <row r="1" spans="2:12" ht="17" x14ac:dyDescent="0.3">
      <c r="B1" s="363" t="s">
        <v>88</v>
      </c>
      <c r="C1" s="363"/>
      <c r="D1" s="363"/>
      <c r="E1" s="363"/>
      <c r="F1" s="363"/>
      <c r="G1" s="363"/>
      <c r="H1" s="363"/>
      <c r="I1" s="363"/>
      <c r="J1" s="363"/>
      <c r="K1" s="363"/>
      <c r="L1" s="363"/>
    </row>
    <row r="2" spans="2:12" ht="17" x14ac:dyDescent="0.3">
      <c r="B2" s="16"/>
      <c r="C2" s="16"/>
      <c r="D2" s="16"/>
      <c r="E2" s="16"/>
      <c r="F2" s="16"/>
      <c r="G2" s="16"/>
      <c r="H2" s="16"/>
      <c r="I2" s="16"/>
      <c r="J2" s="16"/>
      <c r="K2" s="16"/>
      <c r="L2" s="16"/>
    </row>
    <row r="3" spans="2:12" ht="16.3" x14ac:dyDescent="0.3">
      <c r="B3" s="364" t="s">
        <v>89</v>
      </c>
      <c r="C3" s="364"/>
      <c r="D3" s="364"/>
      <c r="E3" s="364"/>
      <c r="F3" s="364"/>
      <c r="G3" s="364"/>
      <c r="H3" s="364"/>
      <c r="I3" s="364"/>
      <c r="J3" s="364"/>
      <c r="K3" s="364"/>
      <c r="L3" s="364"/>
    </row>
    <row r="4" spans="2:12" x14ac:dyDescent="0.25">
      <c r="B4" s="365" t="s">
        <v>90</v>
      </c>
      <c r="C4" s="365"/>
      <c r="D4" s="365"/>
      <c r="E4" s="365"/>
      <c r="F4" s="365"/>
      <c r="G4" s="365"/>
      <c r="H4" s="365"/>
      <c r="I4" s="365"/>
      <c r="J4" s="365"/>
      <c r="K4" s="365"/>
      <c r="L4" s="365"/>
    </row>
    <row r="5" spans="2:12" x14ac:dyDescent="0.25">
      <c r="B5" s="17"/>
      <c r="C5" s="17"/>
      <c r="D5" s="17"/>
      <c r="E5" s="17"/>
      <c r="F5" s="17"/>
      <c r="G5" s="17"/>
      <c r="H5" s="17"/>
      <c r="I5" s="17"/>
      <c r="J5" s="17"/>
      <c r="K5" s="17"/>
      <c r="L5" s="17"/>
    </row>
    <row r="6" spans="2:12" x14ac:dyDescent="0.25">
      <c r="B6" s="366" t="s">
        <v>91</v>
      </c>
      <c r="C6" s="366"/>
      <c r="D6" s="366"/>
      <c r="E6" s="366"/>
      <c r="F6" s="366"/>
      <c r="G6" s="366"/>
      <c r="H6" s="367" t="s">
        <v>92</v>
      </c>
      <c r="I6" s="368"/>
      <c r="J6" s="368"/>
      <c r="K6" s="368"/>
      <c r="L6" s="368"/>
    </row>
    <row r="7" spans="2:12" x14ac:dyDescent="0.25">
      <c r="B7" s="358" t="str">
        <f>[1]Introduction!D28</f>
        <v>Shashi Parkash</v>
      </c>
      <c r="C7" s="359"/>
      <c r="D7" s="359"/>
      <c r="E7" s="359"/>
      <c r="F7" s="359"/>
      <c r="G7" s="359"/>
      <c r="H7" s="360" t="str">
        <f>[1]Introduction!D13</f>
        <v>Suresh Nimbiwal</v>
      </c>
      <c r="I7" s="361"/>
      <c r="J7" s="361"/>
      <c r="K7" s="361"/>
      <c r="L7" s="362"/>
    </row>
    <row r="8" spans="2:12" x14ac:dyDescent="0.25">
      <c r="B8" s="358" t="str">
        <f>[1]Introduction!D29</f>
        <v>Principal</v>
      </c>
      <c r="C8" s="359"/>
      <c r="D8" s="359"/>
      <c r="E8" s="359"/>
      <c r="F8" s="359"/>
      <c r="G8" s="359"/>
      <c r="H8" s="18" t="str">
        <f>[1]Introduction!D14</f>
        <v>Lecturer in Mathematics</v>
      </c>
      <c r="I8" s="19"/>
      <c r="J8" s="19"/>
      <c r="K8" s="19"/>
      <c r="L8" s="20"/>
    </row>
    <row r="9" spans="2:12" x14ac:dyDescent="0.25">
      <c r="B9" s="369" t="str">
        <f>[1]Introduction!D30</f>
        <v>GSSS Dhingsara</v>
      </c>
      <c r="C9" s="370"/>
      <c r="D9" s="370"/>
      <c r="E9" s="370"/>
      <c r="F9" s="370"/>
      <c r="G9" s="371"/>
      <c r="H9" s="372" t="str">
        <f>[1]Introduction!D16</f>
        <v>GSSS Bhattu Kalan</v>
      </c>
      <c r="I9" s="373"/>
      <c r="J9" s="373"/>
      <c r="K9" s="373"/>
      <c r="L9" s="374"/>
    </row>
    <row r="10" spans="2:12" x14ac:dyDescent="0.25">
      <c r="B10" s="375" t="s">
        <v>93</v>
      </c>
      <c r="C10" s="375"/>
      <c r="D10" s="375"/>
      <c r="E10" s="375" t="s">
        <v>94</v>
      </c>
      <c r="F10" s="375"/>
      <c r="G10" s="375"/>
      <c r="H10" s="366" t="s">
        <v>95</v>
      </c>
      <c r="I10" s="366"/>
      <c r="J10" s="366"/>
      <c r="K10" s="366"/>
      <c r="L10" s="366"/>
    </row>
    <row r="11" spans="2:12" x14ac:dyDescent="0.25">
      <c r="B11" s="376" t="str">
        <f>[1]Introduction!D31</f>
        <v>BCDEF9876K</v>
      </c>
      <c r="C11" s="376"/>
      <c r="D11" s="376"/>
      <c r="E11" s="376" t="str">
        <f>[1]Introduction!D32</f>
        <v>BSEPK5658K</v>
      </c>
      <c r="F11" s="376"/>
      <c r="G11" s="376"/>
      <c r="H11" s="376" t="str">
        <f>[1]Introduction!D17</f>
        <v>ABCDE1234F</v>
      </c>
      <c r="I11" s="376"/>
      <c r="J11" s="376"/>
      <c r="K11" s="376"/>
      <c r="L11" s="376"/>
    </row>
    <row r="12" spans="2:12" x14ac:dyDescent="0.25">
      <c r="B12" s="377" t="s">
        <v>96</v>
      </c>
      <c r="C12" s="378"/>
      <c r="D12" s="378"/>
      <c r="E12" s="378"/>
      <c r="F12" s="378"/>
      <c r="G12" s="379"/>
      <c r="H12" s="366" t="s">
        <v>97</v>
      </c>
      <c r="I12" s="366"/>
      <c r="J12" s="366"/>
      <c r="K12" s="366" t="s">
        <v>98</v>
      </c>
      <c r="L12" s="366"/>
    </row>
    <row r="13" spans="2:12" x14ac:dyDescent="0.25">
      <c r="B13" s="380" t="s">
        <v>99</v>
      </c>
      <c r="C13" s="381"/>
      <c r="D13" s="381"/>
      <c r="E13" s="381"/>
      <c r="F13" s="381"/>
      <c r="G13" s="382"/>
      <c r="H13" s="383" t="s">
        <v>100</v>
      </c>
      <c r="I13" s="383"/>
      <c r="J13" s="383"/>
      <c r="K13" s="3" t="s">
        <v>101</v>
      </c>
      <c r="L13" s="3" t="s">
        <v>102</v>
      </c>
    </row>
    <row r="14" spans="2:12" x14ac:dyDescent="0.25">
      <c r="B14" s="380" t="s">
        <v>103</v>
      </c>
      <c r="C14" s="381"/>
      <c r="D14" s="381"/>
      <c r="E14" s="381"/>
      <c r="F14" s="381"/>
      <c r="G14" s="382"/>
      <c r="H14" s="383"/>
      <c r="I14" s="383"/>
      <c r="J14" s="383"/>
      <c r="K14" s="384">
        <v>42461</v>
      </c>
      <c r="L14" s="384">
        <v>42825</v>
      </c>
    </row>
    <row r="15" spans="2:12" x14ac:dyDescent="0.25">
      <c r="B15" s="386" t="s">
        <v>104</v>
      </c>
      <c r="C15" s="387"/>
      <c r="D15" s="387"/>
      <c r="E15" s="387"/>
      <c r="F15" s="387"/>
      <c r="G15" s="388"/>
      <c r="H15" s="383"/>
      <c r="I15" s="383"/>
      <c r="J15" s="383"/>
      <c r="K15" s="385"/>
      <c r="L15" s="385"/>
    </row>
    <row r="16" spans="2:12" x14ac:dyDescent="0.25">
      <c r="B16" s="21"/>
      <c r="C16" s="21"/>
      <c r="D16" s="21"/>
      <c r="E16" s="21"/>
      <c r="F16" s="21"/>
      <c r="G16" s="21"/>
      <c r="H16" s="22"/>
      <c r="I16" s="22"/>
      <c r="J16" s="22"/>
      <c r="K16" s="22"/>
      <c r="L16" s="22"/>
    </row>
    <row r="17" spans="2:12" x14ac:dyDescent="0.25">
      <c r="B17" s="366" t="s">
        <v>105</v>
      </c>
      <c r="C17" s="366"/>
      <c r="D17" s="366"/>
      <c r="E17" s="366"/>
      <c r="F17" s="366"/>
      <c r="G17" s="366"/>
      <c r="H17" s="366"/>
      <c r="I17" s="366"/>
      <c r="J17" s="366"/>
      <c r="K17" s="366"/>
      <c r="L17" s="366"/>
    </row>
    <row r="18" spans="2:12" x14ac:dyDescent="0.25">
      <c r="B18" s="3" t="s">
        <v>106</v>
      </c>
      <c r="C18" s="389" t="s">
        <v>107</v>
      </c>
      <c r="D18" s="389"/>
      <c r="E18" s="389"/>
      <c r="F18" s="389"/>
      <c r="G18" s="390" t="s">
        <v>108</v>
      </c>
      <c r="H18" s="390"/>
      <c r="I18" s="390"/>
      <c r="J18" s="389" t="s">
        <v>109</v>
      </c>
      <c r="K18" s="389"/>
      <c r="L18" s="389"/>
    </row>
    <row r="19" spans="2:12" x14ac:dyDescent="0.25">
      <c r="B19" s="3" t="s">
        <v>110</v>
      </c>
      <c r="C19" s="391"/>
      <c r="D19" s="391"/>
      <c r="E19" s="391"/>
      <c r="F19" s="391"/>
      <c r="G19" s="391"/>
      <c r="H19" s="391"/>
      <c r="I19" s="391"/>
      <c r="J19" s="391"/>
      <c r="K19" s="391"/>
      <c r="L19" s="391"/>
    </row>
    <row r="20" spans="2:12" x14ac:dyDescent="0.25">
      <c r="B20" s="3" t="s">
        <v>111</v>
      </c>
      <c r="C20" s="391"/>
      <c r="D20" s="391"/>
      <c r="E20" s="391"/>
      <c r="F20" s="391"/>
      <c r="G20" s="391"/>
      <c r="H20" s="391"/>
      <c r="I20" s="391"/>
      <c r="J20" s="391"/>
      <c r="K20" s="391"/>
      <c r="L20" s="391"/>
    </row>
    <row r="21" spans="2:12" x14ac:dyDescent="0.25">
      <c r="B21" s="3" t="s">
        <v>112</v>
      </c>
      <c r="C21" s="391"/>
      <c r="D21" s="391"/>
      <c r="E21" s="391"/>
      <c r="F21" s="391"/>
      <c r="G21" s="391"/>
      <c r="H21" s="391"/>
      <c r="I21" s="391"/>
      <c r="J21" s="391"/>
      <c r="K21" s="391"/>
      <c r="L21" s="391"/>
    </row>
    <row r="22" spans="2:12" x14ac:dyDescent="0.25">
      <c r="B22" s="3" t="s">
        <v>113</v>
      </c>
      <c r="C22" s="391"/>
      <c r="D22" s="391"/>
      <c r="E22" s="391"/>
      <c r="F22" s="391"/>
      <c r="G22" s="391"/>
      <c r="H22" s="391"/>
      <c r="I22" s="391"/>
      <c r="J22" s="391"/>
      <c r="K22" s="391"/>
      <c r="L22" s="391"/>
    </row>
    <row r="23" spans="2:12" x14ac:dyDescent="0.25">
      <c r="C23" s="22"/>
      <c r="D23" s="22"/>
      <c r="E23" s="22"/>
      <c r="F23" s="22"/>
      <c r="G23" s="22"/>
      <c r="H23" s="22"/>
      <c r="I23" s="22"/>
      <c r="J23" s="22"/>
      <c r="K23" s="22"/>
      <c r="L23" s="22"/>
    </row>
    <row r="24" spans="2:12" ht="16.3" x14ac:dyDescent="0.3">
      <c r="B24" s="364" t="s">
        <v>114</v>
      </c>
      <c r="C24" s="364"/>
      <c r="D24" s="364"/>
      <c r="E24" s="364"/>
      <c r="F24" s="364"/>
      <c r="G24" s="364"/>
      <c r="H24" s="364"/>
      <c r="I24" s="364"/>
      <c r="J24" s="364"/>
      <c r="K24" s="364"/>
      <c r="L24" s="364"/>
    </row>
    <row r="25" spans="2:12" ht="16.3" x14ac:dyDescent="0.3">
      <c r="B25" s="23"/>
      <c r="C25" s="23"/>
      <c r="D25" s="23"/>
      <c r="E25" s="23"/>
      <c r="F25" s="23"/>
      <c r="G25" s="23"/>
      <c r="H25" s="23"/>
      <c r="I25" s="23"/>
      <c r="J25" s="23"/>
      <c r="K25" s="23"/>
      <c r="L25" s="23"/>
    </row>
    <row r="26" spans="2:12" x14ac:dyDescent="0.25">
      <c r="B26" s="366" t="s">
        <v>115</v>
      </c>
      <c r="C26" s="366"/>
      <c r="D26" s="366"/>
      <c r="E26" s="366"/>
      <c r="F26" s="366"/>
      <c r="G26" s="366"/>
      <c r="H26" s="366"/>
      <c r="I26" s="366"/>
      <c r="J26" s="366"/>
      <c r="K26" s="366"/>
      <c r="L26" s="366"/>
    </row>
    <row r="27" spans="2:12" x14ac:dyDescent="0.25">
      <c r="B27" s="24" t="s">
        <v>116</v>
      </c>
      <c r="C27" s="25"/>
      <c r="D27" s="25"/>
      <c r="E27" s="25"/>
      <c r="F27" s="25"/>
      <c r="G27" s="25"/>
      <c r="H27" s="25"/>
      <c r="I27" s="25"/>
      <c r="J27" s="26"/>
      <c r="K27" s="27"/>
      <c r="L27" s="28"/>
    </row>
    <row r="28" spans="2:12" x14ac:dyDescent="0.25">
      <c r="B28" s="29"/>
      <c r="C28" s="14" t="s">
        <v>117</v>
      </c>
      <c r="D28" s="14"/>
      <c r="E28" s="14"/>
      <c r="F28" s="14"/>
      <c r="G28" s="14"/>
      <c r="H28" s="14"/>
      <c r="I28" s="14"/>
      <c r="J28" s="30">
        <f>'[1]Tax '!J5</f>
        <v>906532</v>
      </c>
      <c r="K28" s="31"/>
      <c r="L28" s="32"/>
    </row>
    <row r="29" spans="2:12" x14ac:dyDescent="0.25">
      <c r="B29" s="29"/>
      <c r="C29" s="14" t="s">
        <v>118</v>
      </c>
      <c r="D29" s="14"/>
      <c r="E29" s="14"/>
      <c r="F29" s="14"/>
      <c r="G29" s="14"/>
      <c r="H29" s="14"/>
      <c r="I29" s="14"/>
      <c r="J29" s="30"/>
      <c r="K29" s="31"/>
      <c r="L29" s="32"/>
    </row>
    <row r="30" spans="2:12" x14ac:dyDescent="0.25">
      <c r="B30" s="29"/>
      <c r="C30" s="14" t="s">
        <v>119</v>
      </c>
      <c r="D30" s="14"/>
      <c r="E30" s="14"/>
      <c r="F30" s="14"/>
      <c r="G30" s="14"/>
      <c r="H30" s="14"/>
      <c r="I30" s="14"/>
      <c r="J30" s="33">
        <v>0</v>
      </c>
      <c r="K30" s="31"/>
      <c r="L30" s="32"/>
    </row>
    <row r="31" spans="2:12" x14ac:dyDescent="0.25">
      <c r="B31" s="29"/>
      <c r="C31" s="14" t="s">
        <v>120</v>
      </c>
      <c r="D31" s="14"/>
      <c r="E31" s="14"/>
      <c r="F31" s="14"/>
      <c r="G31" s="14"/>
      <c r="H31" s="14"/>
      <c r="I31" s="14"/>
      <c r="J31" s="30"/>
      <c r="K31" s="31"/>
      <c r="L31" s="32"/>
    </row>
    <row r="32" spans="2:12" x14ac:dyDescent="0.25">
      <c r="B32" s="29"/>
      <c r="C32" s="14" t="s">
        <v>119</v>
      </c>
      <c r="D32" s="14"/>
      <c r="E32" s="14"/>
      <c r="F32" s="14"/>
      <c r="G32" s="14"/>
      <c r="H32" s="14"/>
      <c r="I32" s="14"/>
      <c r="J32" s="33">
        <v>0</v>
      </c>
      <c r="K32" s="31"/>
      <c r="L32" s="32"/>
    </row>
    <row r="33" spans="2:12" x14ac:dyDescent="0.25">
      <c r="B33" s="29"/>
      <c r="C33" s="14" t="s">
        <v>121</v>
      </c>
      <c r="D33" s="14"/>
      <c r="E33" s="14"/>
      <c r="F33" s="14"/>
      <c r="G33" s="14"/>
      <c r="H33" s="14"/>
      <c r="I33" s="14"/>
      <c r="J33" s="30"/>
      <c r="K33" s="31">
        <f>J28+J30+J32</f>
        <v>906532</v>
      </c>
      <c r="L33" s="32"/>
    </row>
    <row r="34" spans="2:12" x14ac:dyDescent="0.25">
      <c r="B34" s="29" t="s">
        <v>122</v>
      </c>
      <c r="C34" s="14"/>
      <c r="D34" s="14"/>
      <c r="E34" s="14"/>
      <c r="F34" s="14"/>
      <c r="G34" s="14"/>
      <c r="H34" s="14"/>
      <c r="I34" s="14"/>
      <c r="J34" s="30"/>
      <c r="K34" s="31"/>
      <c r="L34" s="32"/>
    </row>
    <row r="35" spans="2:12" x14ac:dyDescent="0.25">
      <c r="B35" s="29"/>
      <c r="C35" s="14" t="s">
        <v>123</v>
      </c>
      <c r="D35" s="14"/>
      <c r="E35" s="14"/>
      <c r="F35" s="14"/>
      <c r="G35" s="14"/>
      <c r="H35" s="14"/>
      <c r="I35" s="14"/>
      <c r="J35" s="30">
        <f>'[1]Tax '!H8</f>
        <v>25116</v>
      </c>
      <c r="K35" s="31"/>
      <c r="L35" s="32"/>
    </row>
    <row r="36" spans="2:12" x14ac:dyDescent="0.25">
      <c r="B36" s="29"/>
      <c r="C36" s="14" t="s">
        <v>124</v>
      </c>
      <c r="D36" s="14"/>
      <c r="E36" s="14"/>
      <c r="F36" s="14"/>
      <c r="G36" s="14"/>
      <c r="H36" s="14"/>
      <c r="I36" s="14"/>
      <c r="J36" s="33">
        <f>'[1]Tax '!H7+'[1]Tax '!H9+'[1]Tax '!H10</f>
        <v>0</v>
      </c>
      <c r="K36" s="31">
        <f>J35+J36</f>
        <v>25116</v>
      </c>
      <c r="L36" s="32"/>
    </row>
    <row r="37" spans="2:12" x14ac:dyDescent="0.25">
      <c r="B37" s="29" t="s">
        <v>125</v>
      </c>
      <c r="C37" s="14"/>
      <c r="D37" s="14"/>
      <c r="E37" s="14"/>
      <c r="F37" s="14"/>
      <c r="G37" s="14"/>
      <c r="H37" s="14"/>
      <c r="I37" s="14"/>
      <c r="J37" s="30"/>
      <c r="K37" s="27">
        <f>K33-K36</f>
        <v>881416</v>
      </c>
      <c r="L37" s="32"/>
    </row>
    <row r="38" spans="2:12" x14ac:dyDescent="0.25">
      <c r="B38" s="29" t="s">
        <v>126</v>
      </c>
      <c r="C38" s="14"/>
      <c r="D38" s="14"/>
      <c r="E38" s="14"/>
      <c r="F38" s="14"/>
      <c r="G38" s="14"/>
      <c r="H38" s="14"/>
      <c r="I38" s="14"/>
      <c r="J38" s="30"/>
      <c r="K38" s="31"/>
      <c r="L38" s="32"/>
    </row>
    <row r="39" spans="2:12" x14ac:dyDescent="0.25">
      <c r="B39" s="29"/>
      <c r="C39" s="14" t="s">
        <v>127</v>
      </c>
      <c r="D39" s="14"/>
      <c r="E39" s="14"/>
      <c r="F39" s="14"/>
      <c r="G39" s="14"/>
      <c r="H39" s="14"/>
      <c r="I39" s="14"/>
      <c r="J39" s="34">
        <v>0</v>
      </c>
      <c r="K39" s="31"/>
      <c r="L39" s="32"/>
    </row>
    <row r="40" spans="2:12" x14ac:dyDescent="0.25">
      <c r="B40" s="29"/>
      <c r="C40" s="14" t="s">
        <v>128</v>
      </c>
      <c r="D40" s="14"/>
      <c r="E40" s="14"/>
      <c r="F40" s="14"/>
      <c r="G40" s="14"/>
      <c r="H40" s="14"/>
      <c r="I40" s="14"/>
      <c r="J40" s="34">
        <v>0</v>
      </c>
      <c r="K40" s="31"/>
      <c r="L40" s="32"/>
    </row>
    <row r="41" spans="2:12" x14ac:dyDescent="0.25">
      <c r="B41" s="29" t="s">
        <v>129</v>
      </c>
      <c r="C41" s="14"/>
      <c r="D41" s="14"/>
      <c r="E41" s="14"/>
      <c r="F41" s="14"/>
      <c r="G41" s="14"/>
      <c r="H41" s="14"/>
      <c r="I41" s="14"/>
      <c r="J41" s="30"/>
      <c r="K41" s="35">
        <f>J39+J40</f>
        <v>0</v>
      </c>
      <c r="L41" s="32"/>
    </row>
    <row r="42" spans="2:12" x14ac:dyDescent="0.25">
      <c r="B42" s="29" t="s">
        <v>130</v>
      </c>
      <c r="C42" s="14"/>
      <c r="D42" s="14"/>
      <c r="E42" s="14"/>
      <c r="F42" s="14"/>
      <c r="G42" s="14"/>
      <c r="H42" s="14"/>
      <c r="I42" s="14"/>
      <c r="J42" s="30"/>
      <c r="K42" s="31"/>
      <c r="L42" s="32">
        <f>K37-K41</f>
        <v>881416</v>
      </c>
    </row>
    <row r="43" spans="2:12" x14ac:dyDescent="0.25">
      <c r="B43" s="29" t="s">
        <v>131</v>
      </c>
      <c r="C43" s="14"/>
      <c r="D43" s="14"/>
      <c r="E43" s="14"/>
      <c r="F43" s="14"/>
      <c r="G43" s="14"/>
      <c r="H43" s="14"/>
      <c r="I43" s="14"/>
      <c r="J43" s="30"/>
      <c r="K43" s="31"/>
      <c r="L43" s="32"/>
    </row>
    <row r="44" spans="2:12" x14ac:dyDescent="0.25">
      <c r="B44" s="29"/>
      <c r="C44" s="359" t="s">
        <v>132</v>
      </c>
      <c r="D44" s="359"/>
      <c r="E44" s="359"/>
      <c r="F44" s="359"/>
      <c r="G44" s="359"/>
      <c r="H44" s="14"/>
      <c r="I44" s="14"/>
      <c r="J44" s="30">
        <f>'[1]Tax '!J18</f>
        <v>0</v>
      </c>
      <c r="K44" s="31"/>
      <c r="L44" s="32"/>
    </row>
    <row r="45" spans="2:12" x14ac:dyDescent="0.25">
      <c r="B45" s="29"/>
      <c r="C45" s="394"/>
      <c r="D45" s="394"/>
      <c r="E45" s="394"/>
      <c r="F45" s="394"/>
      <c r="G45" s="394"/>
      <c r="H45" s="14"/>
      <c r="I45" s="14"/>
      <c r="J45" s="33"/>
      <c r="K45" s="31"/>
      <c r="L45" s="35">
        <f>J44+J45</f>
        <v>0</v>
      </c>
    </row>
    <row r="46" spans="2:12" x14ac:dyDescent="0.25">
      <c r="B46" s="36" t="s">
        <v>133</v>
      </c>
      <c r="C46" s="37"/>
      <c r="D46" s="37"/>
      <c r="E46" s="37"/>
      <c r="F46" s="37"/>
      <c r="G46" s="37"/>
      <c r="H46" s="37"/>
      <c r="I46" s="37"/>
      <c r="J46" s="35"/>
      <c r="K46" s="35"/>
      <c r="L46" s="38">
        <f>L42+L45</f>
        <v>881416</v>
      </c>
    </row>
    <row r="49" spans="2:12" x14ac:dyDescent="0.25">
      <c r="B49" s="24" t="s">
        <v>134</v>
      </c>
      <c r="C49" s="25"/>
      <c r="D49" s="25"/>
      <c r="E49" s="25"/>
      <c r="F49" s="25"/>
      <c r="G49" s="25"/>
      <c r="H49" s="25"/>
      <c r="I49" s="25"/>
      <c r="J49" s="27"/>
      <c r="K49" s="27"/>
      <c r="L49" s="28">
        <f>L46</f>
        <v>881416</v>
      </c>
    </row>
    <row r="50" spans="2:12" x14ac:dyDescent="0.25">
      <c r="B50" s="29" t="s">
        <v>135</v>
      </c>
      <c r="C50" s="14"/>
      <c r="D50" s="14"/>
      <c r="E50" s="14"/>
      <c r="F50" s="14"/>
      <c r="G50" s="14"/>
      <c r="H50" s="14"/>
      <c r="I50" s="14"/>
      <c r="J50" s="395" t="s">
        <v>136</v>
      </c>
      <c r="K50" s="395" t="s">
        <v>137</v>
      </c>
      <c r="L50" s="32"/>
    </row>
    <row r="51" spans="2:12" x14ac:dyDescent="0.25">
      <c r="B51" s="29" t="s">
        <v>138</v>
      </c>
      <c r="C51" s="14"/>
      <c r="D51" s="14"/>
      <c r="E51" s="14"/>
      <c r="F51" s="14"/>
      <c r="G51" s="14"/>
      <c r="H51" s="14"/>
      <c r="I51" s="14"/>
      <c r="J51" s="395"/>
      <c r="K51" s="395"/>
      <c r="L51" s="32"/>
    </row>
    <row r="52" spans="2:12" x14ac:dyDescent="0.25">
      <c r="B52" s="29"/>
      <c r="C52" s="14" t="s">
        <v>139</v>
      </c>
      <c r="D52" s="14"/>
      <c r="E52" s="14"/>
      <c r="F52" s="14"/>
      <c r="G52" s="14"/>
      <c r="H52" s="396" t="s">
        <v>140</v>
      </c>
      <c r="I52" s="397"/>
      <c r="J52" s="31"/>
      <c r="K52" s="31"/>
      <c r="L52" s="32"/>
    </row>
    <row r="53" spans="2:12" x14ac:dyDescent="0.25">
      <c r="B53" s="29"/>
      <c r="C53" s="14" t="s">
        <v>141</v>
      </c>
      <c r="D53" s="14"/>
      <c r="E53" s="14"/>
      <c r="F53" s="14"/>
      <c r="G53" s="14"/>
      <c r="H53" s="392">
        <f>'[1]Tax '!H21</f>
        <v>96000</v>
      </c>
      <c r="I53" s="393"/>
      <c r="J53" s="31"/>
      <c r="K53" s="31"/>
      <c r="L53" s="32"/>
    </row>
    <row r="54" spans="2:12" x14ac:dyDescent="0.25">
      <c r="B54" s="29"/>
      <c r="C54" s="14" t="s">
        <v>142</v>
      </c>
      <c r="D54" s="14"/>
      <c r="E54" s="14"/>
      <c r="F54" s="14"/>
      <c r="G54" s="14"/>
      <c r="H54" s="392">
        <f>'[1]Tax '!H22</f>
        <v>720</v>
      </c>
      <c r="I54" s="393"/>
      <c r="J54" s="31"/>
      <c r="K54" s="31"/>
      <c r="L54" s="32"/>
    </row>
    <row r="55" spans="2:12" x14ac:dyDescent="0.25">
      <c r="B55" s="29"/>
      <c r="C55" s="14" t="s">
        <v>143</v>
      </c>
      <c r="D55" s="14"/>
      <c r="E55" s="14"/>
      <c r="F55" s="14"/>
      <c r="G55" s="14"/>
      <c r="H55" s="392">
        <f>'[1]Tax '!H23</f>
        <v>50000</v>
      </c>
      <c r="I55" s="393"/>
      <c r="J55" s="31"/>
      <c r="K55" s="31"/>
      <c r="L55" s="32"/>
    </row>
    <row r="56" spans="2:12" x14ac:dyDescent="0.25">
      <c r="B56" s="29"/>
      <c r="C56" s="14" t="s">
        <v>144</v>
      </c>
      <c r="D56" s="14"/>
      <c r="E56" s="14"/>
      <c r="F56" s="14"/>
      <c r="G56" s="14"/>
      <c r="H56" s="392">
        <f>'[1]Tax '!H24</f>
        <v>0</v>
      </c>
      <c r="I56" s="393"/>
      <c r="J56" s="31"/>
      <c r="K56" s="31"/>
      <c r="L56" s="32"/>
    </row>
    <row r="57" spans="2:12" x14ac:dyDescent="0.25">
      <c r="B57" s="29"/>
      <c r="C57" s="14" t="s">
        <v>145</v>
      </c>
      <c r="D57" s="14"/>
      <c r="E57" s="14"/>
      <c r="F57" s="14"/>
      <c r="G57" s="14"/>
      <c r="H57" s="392">
        <f>'[1]Tax '!H25</f>
        <v>0</v>
      </c>
      <c r="I57" s="393"/>
      <c r="J57" s="31"/>
      <c r="K57" s="31"/>
      <c r="L57" s="32"/>
    </row>
    <row r="58" spans="2:12" x14ac:dyDescent="0.25">
      <c r="B58" s="29"/>
      <c r="C58" s="14" t="s">
        <v>146</v>
      </c>
      <c r="D58" s="14"/>
      <c r="E58" s="14"/>
      <c r="F58" s="14"/>
      <c r="G58" s="14"/>
      <c r="H58" s="392">
        <f>'[1]Tax '!H26</f>
        <v>30000</v>
      </c>
      <c r="I58" s="393"/>
      <c r="J58" s="31"/>
      <c r="K58" s="31"/>
      <c r="L58" s="32"/>
    </row>
    <row r="59" spans="2:12" x14ac:dyDescent="0.25">
      <c r="B59" s="29"/>
      <c r="C59" s="39" t="s">
        <v>147</v>
      </c>
      <c r="D59" s="14"/>
      <c r="E59" s="14"/>
      <c r="F59" s="14"/>
      <c r="G59" s="14"/>
      <c r="H59" s="392">
        <f>'[1]Tax '!H27</f>
        <v>0</v>
      </c>
      <c r="I59" s="393"/>
      <c r="J59" s="31"/>
      <c r="K59" s="31"/>
      <c r="L59" s="32"/>
    </row>
    <row r="60" spans="2:12" x14ac:dyDescent="0.25">
      <c r="B60" s="29"/>
      <c r="C60" s="39" t="s">
        <v>148</v>
      </c>
      <c r="D60" s="14"/>
      <c r="E60" s="14"/>
      <c r="F60" s="14"/>
      <c r="G60" s="14"/>
      <c r="H60" s="392">
        <f>'[1]Tax '!H28</f>
        <v>0</v>
      </c>
      <c r="I60" s="393"/>
      <c r="J60" s="31"/>
      <c r="K60" s="31"/>
      <c r="L60" s="32"/>
    </row>
    <row r="61" spans="2:12" x14ac:dyDescent="0.25">
      <c r="B61" s="29"/>
      <c r="C61" s="39" t="s">
        <v>149</v>
      </c>
      <c r="D61" s="14"/>
      <c r="E61" s="14"/>
      <c r="F61" s="14"/>
      <c r="G61" s="14"/>
      <c r="H61" s="392">
        <f>'[1]Tax '!H32</f>
        <v>0</v>
      </c>
      <c r="I61" s="393"/>
      <c r="J61" s="31"/>
      <c r="K61" s="31"/>
      <c r="L61" s="32"/>
    </row>
    <row r="62" spans="2:12" x14ac:dyDescent="0.25">
      <c r="B62" s="29"/>
      <c r="C62" s="14" t="s">
        <v>150</v>
      </c>
      <c r="D62" s="14"/>
      <c r="E62" s="14"/>
      <c r="F62" s="14"/>
      <c r="G62" s="14"/>
      <c r="H62" s="392">
        <f>'[1]Tax '!H33</f>
        <v>0</v>
      </c>
      <c r="I62" s="393"/>
      <c r="J62" s="31">
        <f>SUM(H53:I62)</f>
        <v>176720</v>
      </c>
      <c r="K62" s="31">
        <f>IF(J62&gt;150000, 150000, J62)</f>
        <v>150000</v>
      </c>
      <c r="L62" s="32"/>
    </row>
    <row r="63" spans="2:12" x14ac:dyDescent="0.25">
      <c r="B63" s="29" t="s">
        <v>151</v>
      </c>
      <c r="C63" s="14"/>
      <c r="D63" s="14"/>
      <c r="E63" s="14"/>
      <c r="F63" s="14"/>
      <c r="G63" s="14"/>
      <c r="H63" s="14"/>
      <c r="I63" s="14"/>
      <c r="J63" s="31"/>
      <c r="K63" s="31"/>
      <c r="L63" s="32"/>
    </row>
    <row r="64" spans="2:12" x14ac:dyDescent="0.25">
      <c r="B64" s="29" t="s">
        <v>152</v>
      </c>
      <c r="C64" s="14"/>
      <c r="D64" s="14"/>
      <c r="E64" s="14"/>
      <c r="F64" s="14"/>
      <c r="G64" s="14"/>
      <c r="H64" s="14"/>
      <c r="I64" s="14"/>
      <c r="J64" s="31"/>
      <c r="K64" s="31"/>
      <c r="L64" s="32"/>
    </row>
    <row r="65" spans="2:12" x14ac:dyDescent="0.25">
      <c r="B65" s="29" t="s">
        <v>153</v>
      </c>
      <c r="C65" s="14"/>
      <c r="D65" s="14"/>
      <c r="E65" s="14"/>
      <c r="F65" s="14"/>
      <c r="G65" s="14"/>
      <c r="H65" s="14"/>
      <c r="I65" s="14"/>
      <c r="J65" s="395" t="s">
        <v>154</v>
      </c>
      <c r="K65" s="395" t="s">
        <v>137</v>
      </c>
      <c r="L65" s="32"/>
    </row>
    <row r="66" spans="2:12" x14ac:dyDescent="0.25">
      <c r="B66" s="29"/>
      <c r="C66" s="14"/>
      <c r="D66" s="14"/>
      <c r="E66" s="14"/>
      <c r="F66" s="14"/>
      <c r="G66" s="14"/>
      <c r="H66" s="396" t="s">
        <v>136</v>
      </c>
      <c r="I66" s="397"/>
      <c r="J66" s="395"/>
      <c r="K66" s="395"/>
      <c r="L66" s="32"/>
    </row>
    <row r="67" spans="2:12" x14ac:dyDescent="0.25">
      <c r="B67" s="29"/>
      <c r="C67" s="14" t="s">
        <v>155</v>
      </c>
      <c r="D67" s="9" t="s">
        <v>156</v>
      </c>
      <c r="E67" s="14"/>
      <c r="F67" s="14"/>
      <c r="G67" s="14"/>
      <c r="H67" s="396"/>
      <c r="I67" s="397"/>
      <c r="J67" s="30">
        <f>[1]Deductions!L29</f>
        <v>0</v>
      </c>
      <c r="K67" s="30">
        <f>[1]Deductions!M29</f>
        <v>0</v>
      </c>
      <c r="L67" s="32"/>
    </row>
    <row r="68" spans="2:12" x14ac:dyDescent="0.25">
      <c r="B68" s="29"/>
      <c r="C68" s="14" t="s">
        <v>157</v>
      </c>
      <c r="D68" s="9" t="s">
        <v>158</v>
      </c>
      <c r="E68" s="14"/>
      <c r="F68" s="14"/>
      <c r="G68" s="14"/>
      <c r="H68" s="396"/>
      <c r="I68" s="397"/>
      <c r="J68" s="30">
        <f>[1]Deductions!L34</f>
        <v>0</v>
      </c>
      <c r="K68" s="30">
        <f>[1]Deductions!M34</f>
        <v>0</v>
      </c>
      <c r="L68" s="32"/>
    </row>
    <row r="69" spans="2:12" x14ac:dyDescent="0.25">
      <c r="B69" s="29"/>
      <c r="C69" s="14" t="s">
        <v>159</v>
      </c>
      <c r="D69" s="9" t="s">
        <v>160</v>
      </c>
      <c r="E69" s="14"/>
      <c r="F69" s="14"/>
      <c r="G69" s="14"/>
      <c r="H69" s="396"/>
      <c r="I69" s="397"/>
      <c r="J69" s="30">
        <f>SUM([1]Deductions!L35:L46)</f>
        <v>0</v>
      </c>
      <c r="K69" s="30">
        <f>SUM([1]Deductions!M35:M46)</f>
        <v>0</v>
      </c>
      <c r="L69" s="32"/>
    </row>
    <row r="70" spans="2:12" x14ac:dyDescent="0.25">
      <c r="B70" s="29"/>
      <c r="C70" s="14" t="s">
        <v>161</v>
      </c>
      <c r="D70" s="9" t="s">
        <v>162</v>
      </c>
      <c r="E70" s="14"/>
      <c r="F70" s="14"/>
      <c r="G70" s="14"/>
      <c r="H70" s="396"/>
      <c r="I70" s="397"/>
      <c r="J70" s="30">
        <f>[1]Deductions!L50</f>
        <v>0</v>
      </c>
      <c r="K70" s="30">
        <f>[1]Deductions!M50</f>
        <v>0</v>
      </c>
      <c r="L70" s="32"/>
    </row>
    <row r="71" spans="2:12" x14ac:dyDescent="0.25">
      <c r="B71" s="29"/>
      <c r="C71" s="14" t="s">
        <v>163</v>
      </c>
      <c r="D71" s="9" t="s">
        <v>164</v>
      </c>
      <c r="E71" s="14"/>
      <c r="F71" s="14"/>
      <c r="G71" s="14"/>
      <c r="H71" s="396"/>
      <c r="I71" s="397"/>
      <c r="J71" s="30">
        <f>SUM([1]Deductions!L48, [1]Deductions!L51:L53)</f>
        <v>0</v>
      </c>
      <c r="K71" s="30">
        <f>SUM([1]Deductions!M48, [1]Deductions!M51:M53)</f>
        <v>0</v>
      </c>
      <c r="L71" s="32"/>
    </row>
    <row r="72" spans="2:12" x14ac:dyDescent="0.25">
      <c r="B72" s="29" t="s">
        <v>165</v>
      </c>
      <c r="C72" s="14"/>
      <c r="D72" s="14"/>
      <c r="E72" s="14"/>
      <c r="F72" s="14"/>
      <c r="G72" s="14"/>
      <c r="H72" s="14"/>
      <c r="I72" s="14"/>
      <c r="J72" s="31"/>
      <c r="K72" s="31"/>
      <c r="L72" s="32">
        <f>K62+K67+K68+K69+K70+K71</f>
        <v>150000</v>
      </c>
    </row>
    <row r="73" spans="2:12" x14ac:dyDescent="0.25">
      <c r="B73" s="29" t="s">
        <v>166</v>
      </c>
      <c r="C73" s="14"/>
      <c r="D73" s="14"/>
      <c r="E73" s="14"/>
      <c r="F73" s="14"/>
      <c r="G73" s="14"/>
      <c r="H73" s="14"/>
      <c r="I73" s="14"/>
      <c r="J73" s="31"/>
      <c r="K73" s="31"/>
      <c r="L73" s="3">
        <f>L49-L72</f>
        <v>731416</v>
      </c>
    </row>
    <row r="74" spans="2:12" x14ac:dyDescent="0.25">
      <c r="B74" s="29" t="s">
        <v>167</v>
      </c>
      <c r="C74" s="14"/>
      <c r="D74" s="14"/>
      <c r="E74" s="14"/>
      <c r="F74" s="14"/>
      <c r="G74" s="14"/>
      <c r="H74" s="14"/>
      <c r="I74" s="14"/>
      <c r="J74" s="31"/>
      <c r="K74" s="31"/>
      <c r="L74" s="40">
        <f>'[1]Tax '!J48</f>
        <v>58784</v>
      </c>
    </row>
    <row r="75" spans="2:12" x14ac:dyDescent="0.25">
      <c r="B75" s="29" t="s">
        <v>168</v>
      </c>
      <c r="C75" s="14"/>
      <c r="D75" s="14"/>
      <c r="E75" s="14"/>
      <c r="F75" s="14"/>
      <c r="G75" s="14"/>
      <c r="H75" s="14"/>
      <c r="I75" s="14"/>
      <c r="J75" s="31"/>
      <c r="K75" s="31"/>
      <c r="L75" s="40">
        <f>'[1]Tax '!J49</f>
        <v>1764</v>
      </c>
    </row>
    <row r="76" spans="2:12" x14ac:dyDescent="0.25">
      <c r="B76" s="29" t="s">
        <v>169</v>
      </c>
      <c r="C76" s="14"/>
      <c r="D76" s="14"/>
      <c r="E76" s="14"/>
      <c r="F76" s="14"/>
      <c r="G76" s="14"/>
      <c r="H76" s="14"/>
      <c r="I76" s="14"/>
      <c r="J76" s="31"/>
      <c r="K76" s="31"/>
      <c r="L76" s="32">
        <f>L74+L75</f>
        <v>60548</v>
      </c>
    </row>
    <row r="77" spans="2:12" x14ac:dyDescent="0.25">
      <c r="B77" s="29" t="s">
        <v>170</v>
      </c>
      <c r="C77" s="14"/>
      <c r="D77" s="14"/>
      <c r="E77" s="14"/>
      <c r="F77" s="14"/>
      <c r="G77" s="14"/>
      <c r="H77" s="14"/>
      <c r="I77" s="14"/>
      <c r="J77" s="31"/>
      <c r="K77" s="31"/>
      <c r="L77" s="41">
        <v>0</v>
      </c>
    </row>
    <row r="78" spans="2:12" x14ac:dyDescent="0.25">
      <c r="B78" s="36" t="s">
        <v>171</v>
      </c>
      <c r="C78" s="37"/>
      <c r="D78" s="37"/>
      <c r="E78" s="37"/>
      <c r="F78" s="37"/>
      <c r="G78" s="37"/>
      <c r="H78" s="37"/>
      <c r="I78" s="37"/>
      <c r="J78" s="35"/>
      <c r="K78" s="35"/>
      <c r="L78" s="38">
        <f>L76-L77</f>
        <v>60548</v>
      </c>
    </row>
    <row r="80" spans="2:12" x14ac:dyDescent="0.25">
      <c r="B80" s="1" t="s">
        <v>172</v>
      </c>
    </row>
    <row r="81" spans="2:12" x14ac:dyDescent="0.25">
      <c r="B81" s="42" t="s">
        <v>79</v>
      </c>
      <c r="C81" s="378" t="str">
        <f>B7</f>
        <v>Shashi Parkash</v>
      </c>
      <c r="D81" s="378"/>
      <c r="E81" s="378"/>
      <c r="F81" s="25" t="s">
        <v>173</v>
      </c>
      <c r="G81" s="25"/>
      <c r="H81" s="25"/>
      <c r="I81" s="43" t="str">
        <f>B8</f>
        <v>Principal</v>
      </c>
      <c r="J81" s="25" t="s">
        <v>174</v>
      </c>
      <c r="K81" s="25"/>
      <c r="L81" s="28"/>
    </row>
    <row r="82" spans="2:12" x14ac:dyDescent="0.25">
      <c r="B82" s="29" t="s">
        <v>175</v>
      </c>
      <c r="C82" s="44">
        <f>L78</f>
        <v>60548</v>
      </c>
      <c r="D82" s="14" t="s">
        <v>176</v>
      </c>
      <c r="E82" s="45"/>
      <c r="F82" s="45"/>
      <c r="G82" s="45"/>
      <c r="H82" s="45"/>
      <c r="I82" s="45"/>
      <c r="J82" s="45"/>
      <c r="K82" s="45"/>
      <c r="L82" s="32" t="s">
        <v>177</v>
      </c>
    </row>
    <row r="83" spans="2:12" x14ac:dyDescent="0.25">
      <c r="B83" s="29" t="s">
        <v>178</v>
      </c>
      <c r="C83" s="14"/>
      <c r="D83" s="14"/>
      <c r="E83" s="14"/>
      <c r="F83" s="14"/>
      <c r="G83" s="14"/>
      <c r="H83" s="14"/>
      <c r="I83" s="14"/>
      <c r="J83" s="14"/>
      <c r="K83" s="14"/>
      <c r="L83" s="32"/>
    </row>
    <row r="84" spans="2:12" x14ac:dyDescent="0.25">
      <c r="B84" s="29" t="s">
        <v>179</v>
      </c>
      <c r="C84" s="14"/>
      <c r="D84" s="14"/>
      <c r="E84" s="14"/>
      <c r="F84" s="14"/>
      <c r="G84" s="14"/>
      <c r="H84" s="14"/>
      <c r="I84" s="14"/>
      <c r="J84" s="14"/>
      <c r="K84" s="14"/>
      <c r="L84" s="32"/>
    </row>
    <row r="85" spans="2:12" x14ac:dyDescent="0.25">
      <c r="B85" s="29" t="s">
        <v>180</v>
      </c>
      <c r="C85" s="14"/>
      <c r="D85" s="14"/>
      <c r="E85" s="14"/>
      <c r="F85" s="14"/>
      <c r="G85" s="14"/>
      <c r="H85" s="14"/>
      <c r="I85" s="14"/>
      <c r="J85" s="14"/>
      <c r="K85" s="14"/>
      <c r="L85" s="32"/>
    </row>
    <row r="86" spans="2:12" x14ac:dyDescent="0.25">
      <c r="B86" s="29"/>
      <c r="C86" s="14"/>
      <c r="D86" s="14"/>
      <c r="E86" s="14"/>
      <c r="F86" s="14"/>
      <c r="G86" s="14"/>
      <c r="H86" s="14"/>
      <c r="I86" s="14"/>
      <c r="J86" s="14"/>
      <c r="K86" s="14"/>
      <c r="L86" s="32"/>
    </row>
    <row r="87" spans="2:12" x14ac:dyDescent="0.25">
      <c r="B87" s="29"/>
      <c r="C87" s="14"/>
      <c r="D87" s="14"/>
      <c r="E87" s="14"/>
      <c r="F87" s="14"/>
      <c r="G87" s="14"/>
      <c r="H87" s="14"/>
      <c r="I87" s="14"/>
      <c r="J87" s="14"/>
      <c r="K87" s="14"/>
      <c r="L87" s="32"/>
    </row>
    <row r="88" spans="2:12" x14ac:dyDescent="0.25">
      <c r="B88" s="29"/>
      <c r="C88" s="14"/>
      <c r="D88" s="14"/>
      <c r="E88" s="14"/>
      <c r="F88" s="14"/>
      <c r="G88" s="14" t="s">
        <v>181</v>
      </c>
      <c r="H88" s="14"/>
      <c r="I88" s="14"/>
      <c r="J88" s="14"/>
      <c r="K88" s="14"/>
      <c r="L88" s="32"/>
    </row>
    <row r="89" spans="2:12" x14ac:dyDescent="0.25">
      <c r="B89" s="29" t="s">
        <v>182</v>
      </c>
      <c r="C89" s="14" t="str">
        <f>'[1]Tax '!D58</f>
        <v>GSSS Bhattu Kalan</v>
      </c>
      <c r="D89" s="14"/>
      <c r="E89" s="14"/>
      <c r="F89" s="14"/>
      <c r="G89" s="14" t="s">
        <v>183</v>
      </c>
      <c r="H89" s="14"/>
      <c r="I89" s="381" t="str">
        <f>B7</f>
        <v>Shashi Parkash</v>
      </c>
      <c r="J89" s="381"/>
      <c r="K89" s="381"/>
      <c r="L89" s="32"/>
    </row>
    <row r="90" spans="2:12" x14ac:dyDescent="0.25">
      <c r="B90" s="29" t="s">
        <v>184</v>
      </c>
      <c r="C90" s="15">
        <f ca="1">NOW()</f>
        <v>44218.361472337965</v>
      </c>
      <c r="D90" s="14"/>
      <c r="E90" s="14"/>
      <c r="F90" s="14"/>
      <c r="G90" s="14" t="s">
        <v>185</v>
      </c>
      <c r="H90" s="14"/>
      <c r="I90" s="381" t="str">
        <f>B8</f>
        <v>Principal</v>
      </c>
      <c r="J90" s="381"/>
      <c r="K90" s="381"/>
      <c r="L90" s="32"/>
    </row>
    <row r="91" spans="2:12" x14ac:dyDescent="0.25">
      <c r="B91" s="36"/>
      <c r="C91" s="37"/>
      <c r="D91" s="37"/>
      <c r="E91" s="37"/>
      <c r="F91" s="37"/>
      <c r="G91" s="37"/>
      <c r="H91" s="37"/>
      <c r="I91" s="37"/>
      <c r="J91" s="37"/>
      <c r="K91" s="37"/>
      <c r="L91" s="38"/>
    </row>
    <row r="92" spans="2:12" x14ac:dyDescent="0.25">
      <c r="B92" s="46" t="s">
        <v>186</v>
      </c>
    </row>
    <row r="93" spans="2:12" x14ac:dyDescent="0.25">
      <c r="B93" s="47" t="s">
        <v>187</v>
      </c>
    </row>
    <row r="94" spans="2:12" x14ac:dyDescent="0.25">
      <c r="B94" s="46" t="s">
        <v>188</v>
      </c>
    </row>
    <row r="95" spans="2:12" x14ac:dyDescent="0.25">
      <c r="B95" s="46" t="s">
        <v>189</v>
      </c>
      <c r="C95" s="46"/>
    </row>
    <row r="96" spans="2:12" x14ac:dyDescent="0.25">
      <c r="B96" s="46" t="s">
        <v>190</v>
      </c>
      <c r="C96" s="46"/>
    </row>
    <row r="97" spans="2:9" x14ac:dyDescent="0.25">
      <c r="B97" s="46" t="s">
        <v>191</v>
      </c>
      <c r="C97" s="46"/>
    </row>
    <row r="98" spans="2:9" x14ac:dyDescent="0.25">
      <c r="B98" s="48" t="s">
        <v>192</v>
      </c>
      <c r="C98" s="48"/>
      <c r="D98" s="49"/>
      <c r="I98" s="46"/>
    </row>
  </sheetData>
  <mergeCells count="69">
    <mergeCell ref="I90:K90"/>
    <mergeCell ref="H68:I68"/>
    <mergeCell ref="H69:I69"/>
    <mergeCell ref="H70:I70"/>
    <mergeCell ref="H71:I71"/>
    <mergeCell ref="C81:E81"/>
    <mergeCell ref="I89:K89"/>
    <mergeCell ref="H61:I61"/>
    <mergeCell ref="H62:I62"/>
    <mergeCell ref="J65:J66"/>
    <mergeCell ref="K65:K66"/>
    <mergeCell ref="H66:I66"/>
    <mergeCell ref="H67:I67"/>
    <mergeCell ref="H60:I60"/>
    <mergeCell ref="C45:G45"/>
    <mergeCell ref="J50:J51"/>
    <mergeCell ref="K50:K51"/>
    <mergeCell ref="H52:I52"/>
    <mergeCell ref="H53:I53"/>
    <mergeCell ref="H54:I54"/>
    <mergeCell ref="H55:I55"/>
    <mergeCell ref="H56:I56"/>
    <mergeCell ref="H57:I57"/>
    <mergeCell ref="H58:I58"/>
    <mergeCell ref="H59:I59"/>
    <mergeCell ref="C44:G44"/>
    <mergeCell ref="C20:F20"/>
    <mergeCell ref="G20:I20"/>
    <mergeCell ref="J20:L20"/>
    <mergeCell ref="C21:F21"/>
    <mergeCell ref="G21:I21"/>
    <mergeCell ref="J21:L21"/>
    <mergeCell ref="C22:F22"/>
    <mergeCell ref="G22:I22"/>
    <mergeCell ref="J22:L22"/>
    <mergeCell ref="B24:L24"/>
    <mergeCell ref="B26:L26"/>
    <mergeCell ref="B17:L17"/>
    <mergeCell ref="C18:F18"/>
    <mergeCell ref="G18:I18"/>
    <mergeCell ref="J18:L18"/>
    <mergeCell ref="C19:F19"/>
    <mergeCell ref="G19:I19"/>
    <mergeCell ref="J19:L19"/>
    <mergeCell ref="B13:G13"/>
    <mergeCell ref="H13:J15"/>
    <mergeCell ref="B14:G14"/>
    <mergeCell ref="K14:K15"/>
    <mergeCell ref="L14:L15"/>
    <mergeCell ref="B15:G15"/>
    <mergeCell ref="B11:D11"/>
    <mergeCell ref="E11:G11"/>
    <mergeCell ref="H11:L11"/>
    <mergeCell ref="B12:G12"/>
    <mergeCell ref="H12:J12"/>
    <mergeCell ref="K12:L12"/>
    <mergeCell ref="B8:G8"/>
    <mergeCell ref="B9:G9"/>
    <mergeCell ref="H9:L9"/>
    <mergeCell ref="B10:D10"/>
    <mergeCell ref="E10:G10"/>
    <mergeCell ref="H10:L10"/>
    <mergeCell ref="B7:G7"/>
    <mergeCell ref="H7:L7"/>
    <mergeCell ref="B1:L1"/>
    <mergeCell ref="B3:L3"/>
    <mergeCell ref="B4:L4"/>
    <mergeCell ref="B6:G6"/>
    <mergeCell ref="H6:L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98"/>
  <sheetViews>
    <sheetView view="pageBreakPreview" zoomScaleSheetLayoutView="100" workbookViewId="0">
      <selection activeCell="G11" sqref="G11"/>
    </sheetView>
  </sheetViews>
  <sheetFormatPr defaultRowHeight="14.3" x14ac:dyDescent="0.25"/>
  <cols>
    <col min="2" max="2" width="10.25" bestFit="1" customWidth="1"/>
  </cols>
  <sheetData>
    <row r="1" spans="1:10" ht="18.350000000000001" x14ac:dyDescent="0.25">
      <c r="A1" s="418" t="s">
        <v>434</v>
      </c>
      <c r="B1" s="418"/>
      <c r="C1" s="418"/>
      <c r="D1" s="418"/>
      <c r="E1" s="418"/>
      <c r="F1" s="418"/>
      <c r="G1" s="418"/>
      <c r="H1" s="418"/>
      <c r="I1" s="418"/>
      <c r="J1" s="418"/>
    </row>
    <row r="2" spans="1:10" x14ac:dyDescent="0.25">
      <c r="A2" s="400" t="s">
        <v>221</v>
      </c>
      <c r="B2" s="400"/>
      <c r="C2" s="400"/>
      <c r="D2" s="400"/>
      <c r="E2" s="400"/>
      <c r="F2" s="400"/>
      <c r="G2" s="400"/>
      <c r="H2" s="400"/>
      <c r="I2" s="400"/>
      <c r="J2" s="400"/>
    </row>
    <row r="3" spans="1:10" x14ac:dyDescent="0.25">
      <c r="A3" s="413" t="s">
        <v>222</v>
      </c>
      <c r="B3" s="413"/>
      <c r="C3" s="413"/>
      <c r="D3" s="413"/>
      <c r="E3" s="413" t="str">
        <f>Introduction!D16</f>
        <v>Mrs. Saroj Nimbiwal</v>
      </c>
      <c r="F3" s="413"/>
      <c r="G3" s="413"/>
      <c r="H3" s="413"/>
      <c r="I3" s="413"/>
      <c r="J3" s="413"/>
    </row>
    <row r="4" spans="1:10" x14ac:dyDescent="0.25">
      <c r="A4" s="413" t="s">
        <v>27</v>
      </c>
      <c r="B4" s="413"/>
      <c r="C4" s="413"/>
      <c r="D4" s="413"/>
      <c r="E4" s="413" t="str">
        <f>Introduction!D17</f>
        <v>Ex. Computer Teacher</v>
      </c>
      <c r="F4" s="413"/>
      <c r="G4" s="413"/>
      <c r="H4" s="413"/>
      <c r="I4" s="413"/>
      <c r="J4" s="413"/>
    </row>
    <row r="5" spans="1:10" x14ac:dyDescent="0.25">
      <c r="A5" s="413" t="s">
        <v>223</v>
      </c>
      <c r="B5" s="413"/>
      <c r="C5" s="413"/>
      <c r="D5" s="413"/>
      <c r="E5" s="413" t="str">
        <f>Introduction!D20</f>
        <v>ABCDE1234G</v>
      </c>
      <c r="F5" s="413"/>
      <c r="G5" s="413"/>
      <c r="H5" s="413"/>
      <c r="I5" s="413"/>
      <c r="J5" s="413"/>
    </row>
    <row r="6" spans="1:10" x14ac:dyDescent="0.25">
      <c r="A6" s="413" t="s">
        <v>199</v>
      </c>
      <c r="B6" s="413"/>
      <c r="C6" s="413"/>
      <c r="D6" s="413"/>
      <c r="E6" s="413" t="str">
        <f>Introduction!D19</f>
        <v>GSSS Bhattu Kalan</v>
      </c>
      <c r="F6" s="413"/>
      <c r="G6" s="413"/>
      <c r="H6" s="413"/>
      <c r="I6" s="413"/>
      <c r="J6" s="413"/>
    </row>
    <row r="7" spans="1:10" x14ac:dyDescent="0.25">
      <c r="A7" s="65"/>
      <c r="B7" s="65"/>
      <c r="C7" s="65"/>
      <c r="D7" s="65"/>
      <c r="E7" s="65"/>
      <c r="F7" s="65"/>
      <c r="G7" s="66" t="s">
        <v>71</v>
      </c>
      <c r="H7" s="66"/>
      <c r="I7" s="66"/>
      <c r="J7" s="66" t="s">
        <v>71</v>
      </c>
    </row>
    <row r="8" spans="1:10" x14ac:dyDescent="0.25">
      <c r="A8" s="67" t="s">
        <v>224</v>
      </c>
      <c r="B8" s="67" t="s">
        <v>225</v>
      </c>
      <c r="C8" s="68"/>
      <c r="D8" s="68"/>
      <c r="E8" s="68"/>
      <c r="F8" s="68"/>
      <c r="G8" s="64"/>
      <c r="H8" s="64"/>
      <c r="I8" s="64"/>
      <c r="J8" s="69">
        <f>Statement!J25</f>
        <v>0</v>
      </c>
    </row>
    <row r="9" spans="1:10" x14ac:dyDescent="0.25">
      <c r="A9" s="68"/>
      <c r="B9" s="68" t="s">
        <v>427</v>
      </c>
      <c r="C9" s="68"/>
      <c r="D9" s="68"/>
      <c r="E9" s="68"/>
      <c r="F9" s="68"/>
      <c r="G9" s="64"/>
      <c r="H9" s="64"/>
      <c r="I9" s="64"/>
      <c r="J9" s="64"/>
    </row>
    <row r="10" spans="1:10" x14ac:dyDescent="0.25">
      <c r="A10" s="67" t="s">
        <v>226</v>
      </c>
      <c r="B10" s="67" t="s">
        <v>227</v>
      </c>
      <c r="C10" s="68"/>
      <c r="D10" s="68"/>
      <c r="E10" s="68"/>
      <c r="F10" s="68"/>
      <c r="G10" s="64"/>
      <c r="H10" s="64"/>
      <c r="I10" s="64"/>
      <c r="J10" s="64"/>
    </row>
    <row r="11" spans="1:10" x14ac:dyDescent="0.25">
      <c r="A11" s="64"/>
      <c r="B11" s="63">
        <v>1</v>
      </c>
      <c r="C11" s="63" t="s">
        <v>228</v>
      </c>
      <c r="D11" s="63"/>
      <c r="E11" s="63"/>
      <c r="F11" s="64"/>
      <c r="G11" s="70">
        <v>0</v>
      </c>
      <c r="H11" s="64"/>
      <c r="I11" s="64"/>
      <c r="J11" s="64"/>
    </row>
    <row r="12" spans="1:10" x14ac:dyDescent="0.25">
      <c r="A12" s="64"/>
      <c r="B12" s="63">
        <v>2</v>
      </c>
      <c r="C12" s="63" t="s">
        <v>123</v>
      </c>
      <c r="D12" s="63"/>
      <c r="E12" s="63"/>
      <c r="F12" s="64"/>
      <c r="G12" s="71">
        <f>Statement!F25</f>
        <v>0</v>
      </c>
      <c r="H12" s="64"/>
      <c r="I12" s="64"/>
      <c r="J12" s="64"/>
    </row>
    <row r="13" spans="1:10" x14ac:dyDescent="0.25">
      <c r="A13" s="64"/>
      <c r="B13" s="63">
        <v>3</v>
      </c>
      <c r="C13" s="63" t="s">
        <v>229</v>
      </c>
      <c r="D13" s="64"/>
      <c r="E13" s="64"/>
      <c r="F13" s="64"/>
      <c r="G13" s="70">
        <v>0</v>
      </c>
      <c r="H13" s="64"/>
      <c r="I13" s="64"/>
      <c r="J13" s="64"/>
    </row>
    <row r="14" spans="1:10" x14ac:dyDescent="0.25">
      <c r="A14" s="64"/>
      <c r="B14" s="63">
        <v>4</v>
      </c>
      <c r="C14" s="63" t="s">
        <v>230</v>
      </c>
      <c r="D14" s="64"/>
      <c r="E14" s="64"/>
      <c r="F14" s="64"/>
      <c r="G14" s="70">
        <v>0</v>
      </c>
      <c r="H14" s="64"/>
      <c r="I14" s="64"/>
      <c r="J14" s="64"/>
    </row>
    <row r="15" spans="1:10" x14ac:dyDescent="0.25">
      <c r="A15" s="68"/>
      <c r="B15" s="64"/>
      <c r="C15" s="64"/>
      <c r="D15" s="64"/>
      <c r="E15" s="64"/>
      <c r="F15" s="68" t="s">
        <v>72</v>
      </c>
      <c r="G15" s="227">
        <f>G11+G12+G13+G14</f>
        <v>0</v>
      </c>
      <c r="H15" s="64"/>
      <c r="I15" s="64"/>
      <c r="J15" s="69">
        <f>G15</f>
        <v>0</v>
      </c>
    </row>
    <row r="16" spans="1:10" x14ac:dyDescent="0.25">
      <c r="A16" s="64"/>
      <c r="C16" s="65" t="s">
        <v>428</v>
      </c>
      <c r="D16" s="65"/>
      <c r="E16" s="65"/>
      <c r="F16" s="67"/>
      <c r="G16" s="65"/>
      <c r="H16" s="65"/>
      <c r="I16" s="65"/>
      <c r="J16" s="226">
        <f>J8-J15</f>
        <v>0</v>
      </c>
    </row>
    <row r="17" spans="1:10" x14ac:dyDescent="0.25">
      <c r="A17" s="68"/>
      <c r="B17" s="64" t="s">
        <v>429</v>
      </c>
      <c r="C17" s="64"/>
      <c r="D17" s="64"/>
      <c r="E17" s="64"/>
      <c r="F17" s="68"/>
      <c r="G17" s="70">
        <v>50000</v>
      </c>
      <c r="H17" s="64"/>
      <c r="I17" s="64"/>
      <c r="J17" s="69"/>
    </row>
    <row r="18" spans="1:10" x14ac:dyDescent="0.25">
      <c r="A18" s="68"/>
      <c r="C18" s="65" t="s">
        <v>430</v>
      </c>
      <c r="D18" s="65"/>
      <c r="E18" s="65"/>
      <c r="F18" s="67"/>
      <c r="G18" s="228"/>
      <c r="H18" s="65"/>
      <c r="I18" s="65"/>
      <c r="J18" s="229">
        <f>J16-G17</f>
        <v>-50000</v>
      </c>
    </row>
    <row r="19" spans="1:10" x14ac:dyDescent="0.25">
      <c r="A19" s="64" t="s">
        <v>73</v>
      </c>
      <c r="B19" s="67" t="s">
        <v>231</v>
      </c>
      <c r="C19" s="64"/>
      <c r="D19" s="64"/>
      <c r="E19" s="64"/>
      <c r="F19" s="64"/>
      <c r="G19" s="64"/>
      <c r="H19" s="64"/>
      <c r="I19" s="64"/>
      <c r="J19" s="69">
        <f>Introduction!D34</f>
        <v>0</v>
      </c>
    </row>
    <row r="20" spans="1:10" x14ac:dyDescent="0.25">
      <c r="A20" s="64"/>
      <c r="B20" s="64"/>
      <c r="C20" s="64"/>
      <c r="D20" s="64"/>
      <c r="E20" s="64"/>
      <c r="F20" s="73" t="s">
        <v>72</v>
      </c>
      <c r="G20" s="64"/>
      <c r="H20" s="64"/>
      <c r="I20" s="64"/>
      <c r="J20" s="72">
        <f>J18+J19</f>
        <v>-50000</v>
      </c>
    </row>
    <row r="21" spans="1:10" x14ac:dyDescent="0.25">
      <c r="A21" s="73" t="s">
        <v>232</v>
      </c>
      <c r="B21" s="67" t="s">
        <v>233</v>
      </c>
      <c r="C21" s="68"/>
      <c r="D21" s="68"/>
      <c r="E21" s="68"/>
      <c r="F21" s="68"/>
      <c r="G21" s="68"/>
      <c r="H21" s="68"/>
      <c r="I21" s="64"/>
      <c r="J21" s="74"/>
    </row>
    <row r="22" spans="1:10" x14ac:dyDescent="0.25">
      <c r="A22" s="64"/>
      <c r="B22" s="63" t="s">
        <v>234</v>
      </c>
      <c r="C22" s="63"/>
      <c r="D22" s="63"/>
      <c r="E22" s="63"/>
      <c r="F22" s="63"/>
      <c r="G22" s="63"/>
      <c r="H22" s="63"/>
      <c r="I22" s="63"/>
      <c r="J22" s="75">
        <f>Introduction!D38</f>
        <v>0</v>
      </c>
    </row>
    <row r="23" spans="1:10" x14ac:dyDescent="0.25">
      <c r="A23" s="64"/>
      <c r="B23" s="64"/>
      <c r="C23" s="64"/>
      <c r="D23" s="64"/>
      <c r="E23" s="64"/>
      <c r="F23" s="73" t="s">
        <v>235</v>
      </c>
      <c r="G23" s="64"/>
      <c r="H23" s="64"/>
      <c r="I23" s="64"/>
      <c r="J23" s="72">
        <f>(J20-J22)</f>
        <v>-50000</v>
      </c>
    </row>
    <row r="24" spans="1:10" x14ac:dyDescent="0.25">
      <c r="A24" s="73" t="s">
        <v>74</v>
      </c>
      <c r="B24" s="67" t="s">
        <v>236</v>
      </c>
      <c r="C24" s="64"/>
      <c r="D24" s="64"/>
      <c r="E24" s="64"/>
      <c r="F24" s="64"/>
      <c r="G24" s="64"/>
      <c r="H24" s="64"/>
      <c r="I24" s="64"/>
      <c r="J24" s="69">
        <f>Introduction!D35</f>
        <v>0</v>
      </c>
    </row>
    <row r="25" spans="1:10" x14ac:dyDescent="0.25">
      <c r="A25" s="73" t="s">
        <v>75</v>
      </c>
      <c r="B25" s="67" t="s">
        <v>76</v>
      </c>
      <c r="C25" s="73"/>
      <c r="D25" s="64"/>
      <c r="E25" s="64"/>
      <c r="F25" s="64"/>
      <c r="G25" s="64"/>
      <c r="H25" s="64"/>
      <c r="I25" s="64"/>
      <c r="J25" s="72">
        <f>J23+J24</f>
        <v>-50000</v>
      </c>
    </row>
    <row r="26" spans="1:10" x14ac:dyDescent="0.25">
      <c r="A26" s="73" t="s">
        <v>77</v>
      </c>
      <c r="B26" s="405" t="s">
        <v>237</v>
      </c>
      <c r="C26" s="405"/>
      <c r="D26" s="405"/>
      <c r="E26" s="405"/>
      <c r="F26" s="405"/>
      <c r="G26" s="405"/>
      <c r="H26" s="405"/>
      <c r="I26" s="405"/>
      <c r="J26" s="72">
        <f>Introduction!D36</f>
        <v>0</v>
      </c>
    </row>
    <row r="27" spans="1:10" x14ac:dyDescent="0.25">
      <c r="A27" s="73" t="s">
        <v>78</v>
      </c>
      <c r="B27" s="405" t="s">
        <v>238</v>
      </c>
      <c r="C27" s="405"/>
      <c r="D27" s="405"/>
      <c r="E27" s="405"/>
      <c r="F27" s="405"/>
      <c r="G27" s="405"/>
      <c r="H27" s="405"/>
      <c r="I27" s="405"/>
      <c r="J27" s="72">
        <f>J25+J26</f>
        <v>-50000</v>
      </c>
    </row>
    <row r="28" spans="1:10" x14ac:dyDescent="0.25">
      <c r="A28" s="73" t="s">
        <v>79</v>
      </c>
      <c r="B28" s="67" t="s">
        <v>239</v>
      </c>
      <c r="C28" s="64"/>
      <c r="D28" s="64"/>
      <c r="E28" s="64"/>
      <c r="F28" s="64"/>
      <c r="G28" s="64"/>
      <c r="H28" s="64"/>
      <c r="I28" s="64"/>
      <c r="J28" s="64"/>
    </row>
    <row r="29" spans="1:10" x14ac:dyDescent="0.25">
      <c r="A29" s="64"/>
      <c r="B29" s="68" t="s">
        <v>240</v>
      </c>
      <c r="C29" s="68" t="s">
        <v>322</v>
      </c>
      <c r="D29" s="64"/>
      <c r="E29" s="64"/>
      <c r="F29" s="64"/>
      <c r="G29" s="64"/>
      <c r="H29" s="64"/>
      <c r="I29" s="158"/>
      <c r="J29" s="254"/>
    </row>
    <row r="30" spans="1:10" x14ac:dyDescent="0.25">
      <c r="A30" s="64"/>
      <c r="B30" s="68" t="s">
        <v>241</v>
      </c>
      <c r="C30" s="63" t="s">
        <v>242</v>
      </c>
      <c r="D30" s="64"/>
      <c r="E30" s="64"/>
      <c r="F30" s="64"/>
      <c r="G30" s="64"/>
      <c r="H30" s="64"/>
      <c r="I30" s="71">
        <f>Statement!M25</f>
        <v>0</v>
      </c>
      <c r="J30" s="254"/>
    </row>
    <row r="31" spans="1:10" x14ac:dyDescent="0.25">
      <c r="A31" s="64"/>
      <c r="B31" s="68" t="s">
        <v>243</v>
      </c>
      <c r="C31" s="68" t="s">
        <v>244</v>
      </c>
      <c r="D31" s="64"/>
      <c r="E31" s="64"/>
      <c r="F31" s="64"/>
      <c r="G31" s="64"/>
      <c r="H31" s="64"/>
      <c r="I31" s="71">
        <f>Introduction!D40</f>
        <v>0</v>
      </c>
      <c r="J31" s="254"/>
    </row>
    <row r="32" spans="1:10" x14ac:dyDescent="0.25">
      <c r="A32" s="64"/>
      <c r="B32" s="68" t="s">
        <v>245</v>
      </c>
      <c r="C32" s="63" t="s">
        <v>246</v>
      </c>
      <c r="D32" s="64"/>
      <c r="E32" s="64"/>
      <c r="F32" s="64"/>
      <c r="G32" s="64"/>
      <c r="H32" s="64"/>
      <c r="I32" s="71">
        <f>Introduction!D41</f>
        <v>0</v>
      </c>
      <c r="J32" s="254"/>
    </row>
    <row r="33" spans="1:10" x14ac:dyDescent="0.25">
      <c r="A33" s="64"/>
      <c r="B33" s="68" t="s">
        <v>247</v>
      </c>
      <c r="C33" s="68" t="s">
        <v>248</v>
      </c>
      <c r="D33" s="64"/>
      <c r="E33" s="64"/>
      <c r="F33" s="64"/>
      <c r="G33" s="64"/>
      <c r="H33" s="64"/>
      <c r="I33" s="71">
        <f>Introduction!D42</f>
        <v>0</v>
      </c>
      <c r="J33" s="254"/>
    </row>
    <row r="34" spans="1:10" x14ac:dyDescent="0.25">
      <c r="A34" s="64"/>
      <c r="B34" s="68" t="s">
        <v>249</v>
      </c>
      <c r="C34" s="68" t="s">
        <v>250</v>
      </c>
      <c r="D34" s="64"/>
      <c r="E34" s="64"/>
      <c r="F34" s="64"/>
      <c r="G34" s="64"/>
      <c r="H34" s="64"/>
      <c r="I34" s="71">
        <f>Introduction!D43</f>
        <v>0</v>
      </c>
      <c r="J34" s="254"/>
    </row>
    <row r="35" spans="1:10" x14ac:dyDescent="0.25">
      <c r="A35" s="64"/>
      <c r="B35" s="68" t="s">
        <v>251</v>
      </c>
      <c r="C35" s="68" t="s">
        <v>252</v>
      </c>
      <c r="D35" s="64"/>
      <c r="E35" s="64"/>
      <c r="F35" s="64"/>
      <c r="G35" s="64"/>
      <c r="H35" s="64"/>
      <c r="I35" s="71">
        <f>Introduction!D44</f>
        <v>0</v>
      </c>
      <c r="J35" s="254"/>
    </row>
    <row r="36" spans="1:10" x14ac:dyDescent="0.25">
      <c r="A36" s="64"/>
      <c r="B36" s="68" t="s">
        <v>253</v>
      </c>
      <c r="C36" s="68" t="s">
        <v>254</v>
      </c>
      <c r="D36" s="64"/>
      <c r="E36" s="64"/>
      <c r="F36" s="64"/>
      <c r="G36" s="64"/>
      <c r="H36" s="64"/>
      <c r="I36" s="71">
        <f>Introduction!D45</f>
        <v>0</v>
      </c>
      <c r="J36" s="254"/>
    </row>
    <row r="37" spans="1:10" x14ac:dyDescent="0.25">
      <c r="A37" s="64"/>
      <c r="B37" s="68" t="s">
        <v>206</v>
      </c>
      <c r="C37" s="68" t="s">
        <v>255</v>
      </c>
      <c r="D37" s="64"/>
      <c r="E37" s="64"/>
      <c r="F37" s="64"/>
      <c r="G37" s="64"/>
      <c r="H37" s="64"/>
      <c r="I37" s="71">
        <f>Introduction!D46</f>
        <v>0</v>
      </c>
      <c r="J37" s="254"/>
    </row>
    <row r="38" spans="1:10" x14ac:dyDescent="0.25">
      <c r="A38" s="64"/>
      <c r="B38" s="68" t="s">
        <v>256</v>
      </c>
      <c r="C38" s="68" t="s">
        <v>257</v>
      </c>
      <c r="D38" s="64"/>
      <c r="E38" s="64"/>
      <c r="F38" s="64"/>
      <c r="G38" s="64"/>
      <c r="H38" s="64"/>
      <c r="I38" s="71">
        <f>Introduction!D47</f>
        <v>0</v>
      </c>
      <c r="J38" s="254"/>
    </row>
    <row r="39" spans="1:10" x14ac:dyDescent="0.25">
      <c r="A39" s="64"/>
      <c r="B39" s="68"/>
      <c r="C39" s="68"/>
      <c r="D39" s="67" t="s">
        <v>258</v>
      </c>
      <c r="E39" s="64"/>
      <c r="F39" s="64"/>
      <c r="G39" s="64"/>
      <c r="H39" s="64"/>
      <c r="I39" s="70">
        <f>(I29+I30+I31+I32+I33+I34+I35+I36+I37+I38)</f>
        <v>0</v>
      </c>
      <c r="J39" s="70">
        <f>IF(I39&gt;150000,150000,I39)</f>
        <v>0</v>
      </c>
    </row>
    <row r="40" spans="1:10" x14ac:dyDescent="0.25">
      <c r="A40" s="64"/>
      <c r="B40" s="68" t="s">
        <v>259</v>
      </c>
      <c r="C40" s="63" t="s">
        <v>260</v>
      </c>
      <c r="D40" s="64"/>
      <c r="E40" s="64"/>
      <c r="F40" s="64"/>
      <c r="G40" s="76"/>
      <c r="H40" s="64"/>
      <c r="I40" s="71">
        <f>Introduction!D48</f>
        <v>0</v>
      </c>
      <c r="J40" s="71">
        <f>IF(I40&gt;50000,25000,I40*50%)</f>
        <v>0</v>
      </c>
    </row>
    <row r="41" spans="1:10" x14ac:dyDescent="0.25">
      <c r="A41" s="64"/>
      <c r="B41" s="68" t="s">
        <v>261</v>
      </c>
      <c r="C41" s="414" t="s">
        <v>262</v>
      </c>
      <c r="D41" s="414"/>
      <c r="E41" s="414"/>
      <c r="F41" s="414"/>
      <c r="G41" s="414"/>
      <c r="H41" s="414"/>
      <c r="I41" s="70">
        <f>Introduction!D49</f>
        <v>0</v>
      </c>
      <c r="J41" s="70">
        <f>I41</f>
        <v>0</v>
      </c>
    </row>
    <row r="42" spans="1:10" x14ac:dyDescent="0.25">
      <c r="A42" s="64"/>
      <c r="B42" s="68" t="s">
        <v>263</v>
      </c>
      <c r="C42" s="414" t="s">
        <v>213</v>
      </c>
      <c r="D42" s="414"/>
      <c r="E42" s="414"/>
      <c r="F42" s="414"/>
      <c r="G42" s="414"/>
      <c r="H42" s="414"/>
      <c r="I42" s="70">
        <f>Introduction!D50</f>
        <v>0</v>
      </c>
      <c r="J42" s="70">
        <f>IF(I42&gt;50000,50000,I42)</f>
        <v>0</v>
      </c>
    </row>
    <row r="43" spans="1:10" x14ac:dyDescent="0.25">
      <c r="A43" s="73" t="s">
        <v>80</v>
      </c>
      <c r="B43" s="67" t="s">
        <v>264</v>
      </c>
      <c r="C43" s="64"/>
      <c r="D43" s="64"/>
      <c r="E43" s="64"/>
      <c r="F43" s="64"/>
      <c r="G43" s="64"/>
      <c r="H43" s="64"/>
      <c r="I43" s="254"/>
      <c r="J43" s="254"/>
    </row>
    <row r="44" spans="1:10" x14ac:dyDescent="0.25">
      <c r="A44" s="77"/>
      <c r="B44" s="78" t="s">
        <v>206</v>
      </c>
      <c r="C44" s="78" t="s">
        <v>265</v>
      </c>
      <c r="D44" s="78"/>
      <c r="E44" s="78"/>
      <c r="F44" s="78"/>
      <c r="G44" s="78"/>
      <c r="H44" s="78"/>
      <c r="I44" s="255">
        <f>Introduction!D52</f>
        <v>0</v>
      </c>
      <c r="J44" s="256">
        <f>IF(I44&gt;25000,25000,I44)</f>
        <v>0</v>
      </c>
    </row>
    <row r="45" spans="1:10" x14ac:dyDescent="0.25">
      <c r="A45" s="77"/>
      <c r="B45" s="79" t="s">
        <v>207</v>
      </c>
      <c r="C45" s="79" t="s">
        <v>266</v>
      </c>
      <c r="D45" s="79"/>
      <c r="E45" s="79"/>
      <c r="F45" s="79"/>
      <c r="G45" s="79"/>
      <c r="H45" s="79"/>
      <c r="I45" s="257"/>
      <c r="J45" s="258">
        <f>Introduction!D53</f>
        <v>0</v>
      </c>
    </row>
    <row r="46" spans="1:10" x14ac:dyDescent="0.25">
      <c r="A46" s="77"/>
      <c r="B46" s="78" t="s">
        <v>208</v>
      </c>
      <c r="C46" s="78" t="s">
        <v>267</v>
      </c>
      <c r="D46" s="78"/>
      <c r="E46" s="78"/>
      <c r="F46" s="78"/>
      <c r="G46" s="78"/>
      <c r="H46" s="78"/>
      <c r="I46" s="255"/>
      <c r="J46" s="258">
        <f>Introduction!D54</f>
        <v>0</v>
      </c>
    </row>
    <row r="47" spans="1:10" x14ac:dyDescent="0.25">
      <c r="A47" s="77"/>
      <c r="B47" s="79" t="s">
        <v>210</v>
      </c>
      <c r="C47" s="79" t="s">
        <v>268</v>
      </c>
      <c r="D47" s="79"/>
      <c r="E47" s="79"/>
      <c r="F47" s="79"/>
      <c r="G47" s="79"/>
      <c r="H47" s="79"/>
      <c r="I47" s="257"/>
      <c r="J47" s="258">
        <f>Introduction!D55</f>
        <v>0</v>
      </c>
    </row>
    <row r="48" spans="1:10" x14ac:dyDescent="0.25">
      <c r="A48" s="77"/>
      <c r="B48" s="79" t="s">
        <v>211</v>
      </c>
      <c r="C48" s="415" t="s">
        <v>212</v>
      </c>
      <c r="D48" s="415"/>
      <c r="E48" s="415"/>
      <c r="F48" s="415"/>
      <c r="G48" s="415"/>
      <c r="H48" s="415"/>
      <c r="I48" s="259">
        <f>Introduction!D56</f>
        <v>0</v>
      </c>
      <c r="J48" s="258">
        <f>IF(I48&gt;=10000,10000,I48)</f>
        <v>0</v>
      </c>
    </row>
    <row r="49" spans="1:10" x14ac:dyDescent="0.25">
      <c r="A49" s="77"/>
      <c r="B49" s="78" t="s">
        <v>269</v>
      </c>
      <c r="C49" s="78" t="s">
        <v>270</v>
      </c>
      <c r="D49" s="78"/>
      <c r="E49" s="78"/>
      <c r="F49" s="78"/>
      <c r="G49" s="78"/>
      <c r="H49" s="78"/>
      <c r="I49" s="255"/>
      <c r="J49" s="258">
        <f>Introduction!D57</f>
        <v>0</v>
      </c>
    </row>
    <row r="50" spans="1:10" x14ac:dyDescent="0.25">
      <c r="A50" s="159" t="s">
        <v>360</v>
      </c>
      <c r="B50" s="77" t="s">
        <v>271</v>
      </c>
      <c r="C50" s="77"/>
      <c r="D50" s="77"/>
      <c r="E50" s="77"/>
      <c r="F50" s="77"/>
      <c r="G50" s="77"/>
      <c r="H50" s="77"/>
      <c r="I50" s="260"/>
      <c r="J50" s="257">
        <f>(J39+J40+J41+J44+J45+J46+J47+J48+J49+J42)</f>
        <v>0</v>
      </c>
    </row>
    <row r="51" spans="1:10" ht="30.1" customHeight="1" x14ac:dyDescent="0.25">
      <c r="A51" s="73" t="s">
        <v>82</v>
      </c>
      <c r="B51" s="80" t="s">
        <v>272</v>
      </c>
      <c r="C51" s="69"/>
      <c r="D51" s="69"/>
      <c r="E51" s="69"/>
      <c r="F51" s="69"/>
      <c r="G51" s="69"/>
      <c r="H51" s="69"/>
      <c r="I51" s="69">
        <f>J27-J50</f>
        <v>-50000</v>
      </c>
      <c r="J51" s="69">
        <f>ROUNDUP(I51,-1)</f>
        <v>-50000</v>
      </c>
    </row>
    <row r="52" spans="1:10" x14ac:dyDescent="0.25">
      <c r="A52" s="73" t="s">
        <v>83</v>
      </c>
      <c r="B52" s="416" t="s">
        <v>81</v>
      </c>
      <c r="C52" s="416"/>
      <c r="D52" s="416"/>
      <c r="E52" s="91" t="s">
        <v>273</v>
      </c>
      <c r="F52" s="417" t="s">
        <v>324</v>
      </c>
      <c r="G52" s="417"/>
      <c r="H52" s="417"/>
      <c r="I52" s="412" t="s">
        <v>325</v>
      </c>
      <c r="J52" s="412"/>
    </row>
    <row r="53" spans="1:10" x14ac:dyDescent="0.25">
      <c r="A53" s="64"/>
      <c r="B53" s="409" t="s">
        <v>274</v>
      </c>
      <c r="C53" s="409"/>
      <c r="D53" s="409"/>
      <c r="E53" s="81" t="s">
        <v>326</v>
      </c>
      <c r="F53" s="410" t="s">
        <v>326</v>
      </c>
      <c r="G53" s="410"/>
      <c r="H53" s="410"/>
      <c r="I53" s="411" t="s">
        <v>326</v>
      </c>
      <c r="J53" s="411"/>
    </row>
    <row r="54" spans="1:10" x14ac:dyDescent="0.25">
      <c r="A54" s="64"/>
      <c r="B54" s="409" t="s">
        <v>323</v>
      </c>
      <c r="C54" s="409"/>
      <c r="D54" s="409"/>
      <c r="E54" s="82">
        <v>0.05</v>
      </c>
      <c r="F54" s="410">
        <f>IF(J51&lt;=250000,0,IF(J51&gt;500000,250000,J51-250000))</f>
        <v>0</v>
      </c>
      <c r="G54" s="410"/>
      <c r="H54" s="410"/>
      <c r="I54" s="403">
        <f>ROUND(F54*0.05,0)</f>
        <v>0</v>
      </c>
      <c r="J54" s="404"/>
    </row>
    <row r="55" spans="1:10" x14ac:dyDescent="0.25">
      <c r="A55" s="64"/>
      <c r="B55" s="409" t="s">
        <v>299</v>
      </c>
      <c r="C55" s="409"/>
      <c r="D55" s="409"/>
      <c r="E55" s="82">
        <v>0.2</v>
      </c>
      <c r="F55" s="410">
        <f>IF(J51&lt;=500000,0,IF(J51&gt;1000000,500000,J51-500000))</f>
        <v>0</v>
      </c>
      <c r="G55" s="410"/>
      <c r="H55" s="410"/>
      <c r="I55" s="401">
        <f>ROUND(F55*0.2,0)</f>
        <v>0</v>
      </c>
      <c r="J55" s="402"/>
    </row>
    <row r="56" spans="1:10" x14ac:dyDescent="0.25">
      <c r="A56" s="64"/>
      <c r="B56" s="409" t="s">
        <v>300</v>
      </c>
      <c r="C56" s="409"/>
      <c r="D56" s="409"/>
      <c r="E56" s="82">
        <v>0.3</v>
      </c>
      <c r="F56" s="410">
        <f>IF(J51&lt;=1000000,0,J51-1000000)</f>
        <v>0</v>
      </c>
      <c r="G56" s="410"/>
      <c r="H56" s="410"/>
      <c r="I56" s="411">
        <f>ROUND(F56*0.3,0)</f>
        <v>0</v>
      </c>
      <c r="J56" s="411"/>
    </row>
    <row r="57" spans="1:10" x14ac:dyDescent="0.25">
      <c r="A57" s="65" t="s">
        <v>84</v>
      </c>
      <c r="B57" s="67" t="s">
        <v>275</v>
      </c>
      <c r="C57" s="64"/>
      <c r="D57" s="64"/>
      <c r="E57" s="64"/>
      <c r="F57" s="67"/>
      <c r="G57" s="64"/>
      <c r="H57" s="83" t="s">
        <v>72</v>
      </c>
      <c r="I57" s="403">
        <f>I54+I55+I56</f>
        <v>0</v>
      </c>
      <c r="J57" s="404"/>
    </row>
    <row r="58" spans="1:10" x14ac:dyDescent="0.25">
      <c r="A58" s="65" t="s">
        <v>85</v>
      </c>
      <c r="B58" s="67" t="s">
        <v>276</v>
      </c>
      <c r="C58" s="65"/>
      <c r="D58" s="65"/>
      <c r="E58" s="65"/>
      <c r="F58" s="65"/>
      <c r="G58" s="65"/>
      <c r="H58" s="65"/>
      <c r="I58" s="84"/>
      <c r="J58" s="85">
        <f>IF(J51&lt;=500000,I54,0)</f>
        <v>0</v>
      </c>
    </row>
    <row r="59" spans="1:10" x14ac:dyDescent="0.25">
      <c r="A59" s="65" t="s">
        <v>86</v>
      </c>
      <c r="B59" s="67" t="s">
        <v>356</v>
      </c>
      <c r="C59" s="65"/>
      <c r="D59" s="65"/>
      <c r="E59" s="65"/>
      <c r="F59" s="65"/>
      <c r="G59" s="65"/>
      <c r="H59" s="65"/>
      <c r="I59" s="84"/>
      <c r="J59" s="86">
        <f>IF(I57&lt;J58,0,I57-J58)</f>
        <v>0</v>
      </c>
    </row>
    <row r="60" spans="1:10" x14ac:dyDescent="0.25">
      <c r="A60" s="65" t="s">
        <v>279</v>
      </c>
      <c r="B60" s="405" t="s">
        <v>277</v>
      </c>
      <c r="C60" s="405"/>
      <c r="D60" s="405"/>
      <c r="E60" s="405"/>
      <c r="F60" s="405"/>
      <c r="G60" s="405"/>
      <c r="H60" s="405"/>
      <c r="I60" s="405"/>
      <c r="J60" s="86">
        <f>ROUND(J26*0.1,0)</f>
        <v>0</v>
      </c>
    </row>
    <row r="61" spans="1:10" x14ac:dyDescent="0.25">
      <c r="A61" s="65" t="s">
        <v>280</v>
      </c>
      <c r="B61" s="405" t="s">
        <v>278</v>
      </c>
      <c r="C61" s="405"/>
      <c r="D61" s="405"/>
      <c r="E61" s="405"/>
      <c r="F61" s="405"/>
      <c r="G61" s="405"/>
      <c r="H61" s="405"/>
      <c r="I61" s="405"/>
      <c r="J61" s="86">
        <f>J59-J60</f>
        <v>0</v>
      </c>
    </row>
    <row r="62" spans="1:10" x14ac:dyDescent="0.25">
      <c r="A62" s="73" t="s">
        <v>281</v>
      </c>
      <c r="B62" s="67" t="s">
        <v>422</v>
      </c>
      <c r="C62" s="64"/>
      <c r="D62" s="64"/>
      <c r="E62" s="64"/>
      <c r="F62" s="64"/>
      <c r="G62" s="64"/>
      <c r="H62" s="64"/>
      <c r="I62" s="64"/>
      <c r="J62" s="87">
        <f>ROUND(J61*4/100,0)</f>
        <v>0</v>
      </c>
    </row>
    <row r="63" spans="1:10" x14ac:dyDescent="0.25">
      <c r="A63" s="73" t="s">
        <v>283</v>
      </c>
      <c r="B63" s="67" t="s">
        <v>359</v>
      </c>
      <c r="C63" s="64"/>
      <c r="D63" s="64"/>
      <c r="E63" s="64"/>
      <c r="F63" s="64"/>
      <c r="G63" s="64"/>
      <c r="H63" s="64"/>
      <c r="I63" s="64"/>
      <c r="J63" s="88">
        <f>J61+J62</f>
        <v>0</v>
      </c>
    </row>
    <row r="64" spans="1:10" x14ac:dyDescent="0.25">
      <c r="A64" s="65" t="s">
        <v>285</v>
      </c>
      <c r="B64" s="67" t="s">
        <v>282</v>
      </c>
      <c r="C64" s="65"/>
      <c r="D64" s="65"/>
      <c r="E64" s="65"/>
      <c r="F64" s="65"/>
      <c r="G64" s="65"/>
      <c r="H64" s="65"/>
      <c r="I64" s="84"/>
      <c r="J64" s="85">
        <v>0</v>
      </c>
    </row>
    <row r="65" spans="1:10" x14ac:dyDescent="0.25">
      <c r="A65" s="65" t="s">
        <v>287</v>
      </c>
      <c r="B65" s="67" t="s">
        <v>284</v>
      </c>
      <c r="C65" s="65"/>
      <c r="D65" s="65"/>
      <c r="E65" s="65"/>
      <c r="F65" s="65"/>
      <c r="G65" s="65"/>
      <c r="H65" s="65"/>
      <c r="I65" s="84"/>
      <c r="J65" s="89">
        <f>IF(J63-J64&lt;0,0,J63-J64)</f>
        <v>0</v>
      </c>
    </row>
    <row r="66" spans="1:10" x14ac:dyDescent="0.25">
      <c r="A66" s="73" t="s">
        <v>289</v>
      </c>
      <c r="B66" s="67" t="s">
        <v>286</v>
      </c>
      <c r="C66" s="64"/>
      <c r="D66" s="64"/>
      <c r="E66" s="64"/>
      <c r="F66" s="64"/>
      <c r="G66" s="64"/>
      <c r="H66" s="64"/>
      <c r="I66" s="64"/>
      <c r="J66" s="69">
        <f>Statement!R25</f>
        <v>0</v>
      </c>
    </row>
    <row r="67" spans="1:10" x14ac:dyDescent="0.25">
      <c r="A67" s="73" t="s">
        <v>357</v>
      </c>
      <c r="B67" s="67" t="s">
        <v>288</v>
      </c>
      <c r="C67" s="64"/>
      <c r="D67" s="64"/>
      <c r="E67" s="64"/>
      <c r="F67" s="64"/>
      <c r="G67" s="64"/>
      <c r="H67" s="64"/>
      <c r="I67" s="64"/>
      <c r="J67" s="88">
        <f>IF(J66&gt;J65,0,J65-J66)</f>
        <v>0</v>
      </c>
    </row>
    <row r="68" spans="1:10" x14ac:dyDescent="0.25">
      <c r="A68" s="73" t="s">
        <v>358</v>
      </c>
      <c r="B68" s="67" t="s">
        <v>290</v>
      </c>
      <c r="C68" s="64"/>
      <c r="D68" s="64"/>
      <c r="E68" s="64"/>
      <c r="F68" s="64"/>
      <c r="G68" s="64"/>
      <c r="H68" s="64"/>
      <c r="I68" s="64"/>
      <c r="J68" s="90">
        <f>IF(J66&lt;J65,0,J66-J65)</f>
        <v>0</v>
      </c>
    </row>
    <row r="69" spans="1:10" x14ac:dyDescent="0.25">
      <c r="A69" s="64"/>
      <c r="B69" s="64"/>
      <c r="C69" s="64"/>
      <c r="D69" s="64"/>
      <c r="E69" s="64"/>
      <c r="F69" s="73" t="s">
        <v>291</v>
      </c>
      <c r="G69" s="64"/>
      <c r="H69" s="64"/>
      <c r="I69" s="64"/>
      <c r="J69" s="64"/>
    </row>
    <row r="70" spans="1:10" x14ac:dyDescent="0.25">
      <c r="A70" s="406" t="s">
        <v>292</v>
      </c>
      <c r="B70" s="406"/>
      <c r="C70" s="406"/>
      <c r="D70" s="406"/>
      <c r="E70" s="406"/>
      <c r="F70" s="406"/>
      <c r="G70" s="406"/>
      <c r="H70" s="406"/>
      <c r="I70" s="406"/>
      <c r="J70" s="406"/>
    </row>
    <row r="71" spans="1:10" x14ac:dyDescent="0.25">
      <c r="A71" s="407" t="s">
        <v>435</v>
      </c>
      <c r="B71" s="407"/>
      <c r="C71" s="407"/>
      <c r="D71" s="407"/>
      <c r="E71" s="407"/>
      <c r="F71" s="407"/>
      <c r="G71" s="407"/>
      <c r="H71" s="407"/>
      <c r="I71" s="407"/>
      <c r="J71" s="407"/>
    </row>
    <row r="72" spans="1:10" x14ac:dyDescent="0.25">
      <c r="A72" s="67"/>
      <c r="B72" s="64"/>
      <c r="C72" s="64"/>
      <c r="D72" s="64"/>
      <c r="E72" s="64"/>
      <c r="F72" s="64"/>
      <c r="G72" s="64"/>
      <c r="H72" s="64"/>
      <c r="I72" s="64"/>
      <c r="J72" s="64"/>
    </row>
    <row r="73" spans="1:10" x14ac:dyDescent="0.25">
      <c r="A73" s="170" t="s">
        <v>406</v>
      </c>
      <c r="B73" s="398" t="str">
        <f>Introduction!D19</f>
        <v>GSSS Bhattu Kalan</v>
      </c>
      <c r="C73" s="398"/>
      <c r="D73" s="64"/>
      <c r="E73" s="64"/>
      <c r="F73" s="64"/>
      <c r="G73" s="64"/>
      <c r="H73" s="64"/>
      <c r="I73" s="64"/>
      <c r="J73" s="64"/>
    </row>
    <row r="74" spans="1:10" x14ac:dyDescent="0.25">
      <c r="A74" s="171" t="s">
        <v>407</v>
      </c>
      <c r="B74" s="172" t="str">
        <f>Introduction!D60</f>
        <v>31/03/2020</v>
      </c>
      <c r="C74" s="169"/>
      <c r="D74" s="408" t="s">
        <v>293</v>
      </c>
      <c r="E74" s="408"/>
      <c r="F74" s="64" t="s">
        <v>294</v>
      </c>
      <c r="G74" s="64"/>
      <c r="H74" s="64"/>
      <c r="I74" s="408" t="s">
        <v>293</v>
      </c>
      <c r="J74" s="408"/>
    </row>
    <row r="75" spans="1:10" x14ac:dyDescent="0.25">
      <c r="A75" s="64"/>
      <c r="B75" s="64"/>
      <c r="C75" s="64"/>
      <c r="D75" s="399" t="s">
        <v>295</v>
      </c>
      <c r="E75" s="399"/>
      <c r="F75" s="68" t="s">
        <v>87</v>
      </c>
      <c r="G75" s="64"/>
      <c r="H75" s="64"/>
      <c r="I75" s="399" t="s">
        <v>296</v>
      </c>
      <c r="J75" s="399"/>
    </row>
    <row r="98" spans="1:1" x14ac:dyDescent="0.25">
      <c r="A98" s="99" t="s">
        <v>318</v>
      </c>
    </row>
  </sheetData>
  <sheetProtection password="C438" sheet="1" objects="1" scenarios="1" selectLockedCells="1"/>
  <mergeCells count="40">
    <mergeCell ref="A1:J1"/>
    <mergeCell ref="A3:D3"/>
    <mergeCell ref="E3:J3"/>
    <mergeCell ref="A4:D4"/>
    <mergeCell ref="E4:J4"/>
    <mergeCell ref="I52:J52"/>
    <mergeCell ref="A5:D5"/>
    <mergeCell ref="E5:J5"/>
    <mergeCell ref="A6:D6"/>
    <mergeCell ref="E6:J6"/>
    <mergeCell ref="B26:I26"/>
    <mergeCell ref="B27:I27"/>
    <mergeCell ref="C41:H41"/>
    <mergeCell ref="C42:H42"/>
    <mergeCell ref="C48:H48"/>
    <mergeCell ref="B52:D52"/>
    <mergeCell ref="F52:H52"/>
    <mergeCell ref="I56:J56"/>
    <mergeCell ref="B53:D53"/>
    <mergeCell ref="F53:H53"/>
    <mergeCell ref="I53:J53"/>
    <mergeCell ref="B54:D54"/>
    <mergeCell ref="F54:H54"/>
    <mergeCell ref="I54:J54"/>
    <mergeCell ref="B73:C73"/>
    <mergeCell ref="D75:E75"/>
    <mergeCell ref="I75:J75"/>
    <mergeCell ref="A2:J2"/>
    <mergeCell ref="I55:J55"/>
    <mergeCell ref="I57:J57"/>
    <mergeCell ref="B60:I60"/>
    <mergeCell ref="B61:I61"/>
    <mergeCell ref="A70:J70"/>
    <mergeCell ref="A71:J71"/>
    <mergeCell ref="D74:E74"/>
    <mergeCell ref="I74:J74"/>
    <mergeCell ref="B55:D55"/>
    <mergeCell ref="F55:H55"/>
    <mergeCell ref="B56:D56"/>
    <mergeCell ref="F56:H56"/>
  </mergeCells>
  <pageMargins left="0.25" right="0.2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104"/>
  <sheetViews>
    <sheetView view="pageBreakPreview" zoomScaleSheetLayoutView="100" workbookViewId="0">
      <selection activeCell="K82" sqref="K82"/>
    </sheetView>
  </sheetViews>
  <sheetFormatPr defaultRowHeight="14.3" x14ac:dyDescent="0.25"/>
  <cols>
    <col min="1" max="1" width="5.75" customWidth="1"/>
    <col min="2" max="2" width="11.125" customWidth="1"/>
    <col min="7" max="7" width="7" customWidth="1"/>
    <col min="8" max="8" width="8.375" customWidth="1"/>
    <col min="10" max="10" width="9.25" bestFit="1" customWidth="1"/>
    <col min="11" max="11" width="9.75" bestFit="1" customWidth="1"/>
  </cols>
  <sheetData>
    <row r="1" spans="1:11" s="1" customFormat="1" ht="15.8" customHeight="1" x14ac:dyDescent="0.3">
      <c r="A1" s="363" t="s">
        <v>88</v>
      </c>
      <c r="B1" s="363"/>
      <c r="C1" s="363"/>
      <c r="D1" s="363"/>
      <c r="E1" s="363"/>
      <c r="F1" s="363"/>
      <c r="G1" s="363"/>
      <c r="H1" s="363"/>
      <c r="I1" s="363"/>
      <c r="J1" s="363"/>
      <c r="K1" s="363"/>
    </row>
    <row r="2" spans="1:11" s="1" customFormat="1" ht="12.1" customHeight="1" x14ac:dyDescent="0.3">
      <c r="A2" s="364" t="s">
        <v>89</v>
      </c>
      <c r="B2" s="364"/>
      <c r="C2" s="364"/>
      <c r="D2" s="364"/>
      <c r="E2" s="364"/>
      <c r="F2" s="364"/>
      <c r="G2" s="364"/>
      <c r="H2" s="364"/>
      <c r="I2" s="364"/>
      <c r="J2" s="364"/>
      <c r="K2" s="364"/>
    </row>
    <row r="3" spans="1:11" s="1" customFormat="1" ht="12.1" customHeight="1" x14ac:dyDescent="0.25">
      <c r="A3" s="365" t="s">
        <v>90</v>
      </c>
      <c r="B3" s="365"/>
      <c r="C3" s="365"/>
      <c r="D3" s="365"/>
      <c r="E3" s="365"/>
      <c r="F3" s="365"/>
      <c r="G3" s="365"/>
      <c r="H3" s="365"/>
      <c r="I3" s="365"/>
      <c r="J3" s="365"/>
      <c r="K3" s="365"/>
    </row>
    <row r="4" spans="1:11" s="1" customFormat="1" x14ac:dyDescent="0.25">
      <c r="A4" s="366" t="s">
        <v>91</v>
      </c>
      <c r="B4" s="366"/>
      <c r="C4" s="366"/>
      <c r="D4" s="366"/>
      <c r="E4" s="366"/>
      <c r="F4" s="366"/>
      <c r="G4" s="367" t="s">
        <v>92</v>
      </c>
      <c r="H4" s="368"/>
      <c r="I4" s="368"/>
      <c r="J4" s="368"/>
      <c r="K4" s="368"/>
    </row>
    <row r="5" spans="1:11" s="1" customFormat="1" ht="12.1" customHeight="1" x14ac:dyDescent="0.25">
      <c r="A5" s="450" t="str">
        <f>Introduction!D26</f>
        <v xml:space="preserve">Mr. Rajender Kumar </v>
      </c>
      <c r="B5" s="451"/>
      <c r="C5" s="451"/>
      <c r="D5" s="451"/>
      <c r="E5" s="451"/>
      <c r="F5" s="451"/>
      <c r="G5" s="458" t="str">
        <f>Introduction!D16</f>
        <v>Mrs. Saroj Nimbiwal</v>
      </c>
      <c r="H5" s="459"/>
      <c r="I5" s="459"/>
      <c r="J5" s="459"/>
      <c r="K5" s="460"/>
    </row>
    <row r="6" spans="1:11" s="1" customFormat="1" ht="12.1" customHeight="1" x14ac:dyDescent="0.25">
      <c r="A6" s="450" t="str">
        <f>Introduction!D27</f>
        <v>Principal</v>
      </c>
      <c r="B6" s="451"/>
      <c r="C6" s="451"/>
      <c r="D6" s="451"/>
      <c r="E6" s="451"/>
      <c r="F6" s="451"/>
      <c r="G6" s="113" t="str">
        <f>Introduction!D17</f>
        <v>Ex. Computer Teacher</v>
      </c>
      <c r="H6" s="114"/>
      <c r="I6" s="114"/>
      <c r="J6" s="114"/>
      <c r="K6" s="115"/>
    </row>
    <row r="7" spans="1:11" s="1" customFormat="1" ht="12.1" customHeight="1" x14ac:dyDescent="0.25">
      <c r="A7" s="452" t="str">
        <f>Introduction!D28</f>
        <v>GSSS XYZ</v>
      </c>
      <c r="B7" s="453"/>
      <c r="C7" s="453"/>
      <c r="D7" s="453"/>
      <c r="E7" s="453"/>
      <c r="F7" s="453"/>
      <c r="G7" s="454" t="str">
        <f>Introduction!D19</f>
        <v>GSSS Bhattu Kalan</v>
      </c>
      <c r="H7" s="455"/>
      <c r="I7" s="455"/>
      <c r="J7" s="455"/>
      <c r="K7" s="456"/>
    </row>
    <row r="8" spans="1:11" s="1" customFormat="1" ht="12.1" customHeight="1" x14ac:dyDescent="0.25">
      <c r="A8" s="457" t="s">
        <v>93</v>
      </c>
      <c r="B8" s="457"/>
      <c r="C8" s="457"/>
      <c r="D8" s="457" t="s">
        <v>94</v>
      </c>
      <c r="E8" s="457"/>
      <c r="F8" s="457"/>
      <c r="G8" s="457" t="s">
        <v>95</v>
      </c>
      <c r="H8" s="457"/>
      <c r="I8" s="457"/>
      <c r="J8" s="457"/>
      <c r="K8" s="457"/>
    </row>
    <row r="9" spans="1:11" s="1" customFormat="1" ht="12.1" customHeight="1" x14ac:dyDescent="0.25">
      <c r="A9" s="447" t="str">
        <f>Introduction!D29</f>
        <v>PQWER4561K</v>
      </c>
      <c r="B9" s="447"/>
      <c r="C9" s="447"/>
      <c r="D9" s="447" t="str">
        <f>Introduction!D30</f>
        <v>RTKG05656L</v>
      </c>
      <c r="E9" s="447"/>
      <c r="F9" s="447"/>
      <c r="G9" s="447" t="str">
        <f>Introduction!D20</f>
        <v>ABCDE1234G</v>
      </c>
      <c r="H9" s="447"/>
      <c r="I9" s="447"/>
      <c r="J9" s="447"/>
      <c r="K9" s="447"/>
    </row>
    <row r="10" spans="1:11" s="1" customFormat="1" ht="12.1" customHeight="1" x14ac:dyDescent="0.25">
      <c r="A10" s="448" t="s">
        <v>96</v>
      </c>
      <c r="B10" s="422"/>
      <c r="C10" s="422"/>
      <c r="D10" s="422"/>
      <c r="E10" s="422"/>
      <c r="F10" s="449"/>
      <c r="G10" s="433" t="s">
        <v>97</v>
      </c>
      <c r="H10" s="433"/>
      <c r="I10" s="433"/>
      <c r="J10" s="433" t="s">
        <v>98</v>
      </c>
      <c r="K10" s="433"/>
    </row>
    <row r="11" spans="1:11" s="1" customFormat="1" ht="12.1" customHeight="1" x14ac:dyDescent="0.25">
      <c r="A11" s="439" t="s">
        <v>99</v>
      </c>
      <c r="B11" s="440"/>
      <c r="C11" s="440"/>
      <c r="D11" s="440"/>
      <c r="E11" s="440"/>
      <c r="F11" s="441"/>
      <c r="G11" s="442" t="s">
        <v>433</v>
      </c>
      <c r="H11" s="442"/>
      <c r="I11" s="442"/>
      <c r="J11" s="110" t="s">
        <v>101</v>
      </c>
      <c r="K11" s="110" t="s">
        <v>102</v>
      </c>
    </row>
    <row r="12" spans="1:11" s="1" customFormat="1" ht="12.1" customHeight="1" x14ac:dyDescent="0.25">
      <c r="A12" s="439" t="s">
        <v>103</v>
      </c>
      <c r="B12" s="440"/>
      <c r="C12" s="440"/>
      <c r="D12" s="440"/>
      <c r="E12" s="440"/>
      <c r="F12" s="441"/>
      <c r="G12" s="442"/>
      <c r="H12" s="442"/>
      <c r="I12" s="442"/>
      <c r="J12" s="443">
        <v>43556</v>
      </c>
      <c r="K12" s="443">
        <v>43921</v>
      </c>
    </row>
    <row r="13" spans="1:11" s="1" customFormat="1" ht="12.1" customHeight="1" x14ac:dyDescent="0.25">
      <c r="A13" s="444" t="s">
        <v>104</v>
      </c>
      <c r="B13" s="445"/>
      <c r="C13" s="445"/>
      <c r="D13" s="445"/>
      <c r="E13" s="445"/>
      <c r="F13" s="446"/>
      <c r="G13" s="442"/>
      <c r="H13" s="442"/>
      <c r="I13" s="442"/>
      <c r="J13" s="442"/>
      <c r="K13" s="442"/>
    </row>
    <row r="14" spans="1:11" s="1" customFormat="1" x14ac:dyDescent="0.25">
      <c r="A14" s="111"/>
      <c r="B14" s="111"/>
      <c r="C14" s="111"/>
      <c r="D14" s="111"/>
      <c r="E14" s="111"/>
      <c r="F14" s="111"/>
      <c r="G14" s="112"/>
      <c r="H14" s="112"/>
      <c r="I14" s="112"/>
      <c r="J14" s="112"/>
      <c r="K14" s="112"/>
    </row>
    <row r="15" spans="1:11" s="1" customFormat="1" x14ac:dyDescent="0.25">
      <c r="A15" s="433" t="s">
        <v>105</v>
      </c>
      <c r="B15" s="433"/>
      <c r="C15" s="433"/>
      <c r="D15" s="433"/>
      <c r="E15" s="433"/>
      <c r="F15" s="433"/>
      <c r="G15" s="433"/>
      <c r="H15" s="433"/>
      <c r="I15" s="433"/>
      <c r="J15" s="433"/>
      <c r="K15" s="433"/>
    </row>
    <row r="16" spans="1:11" s="1" customFormat="1" ht="45.7" customHeight="1" x14ac:dyDescent="0.25">
      <c r="A16" s="108" t="s">
        <v>106</v>
      </c>
      <c r="B16" s="434" t="s">
        <v>107</v>
      </c>
      <c r="C16" s="435"/>
      <c r="D16" s="435"/>
      <c r="E16" s="436"/>
      <c r="F16" s="437" t="s">
        <v>108</v>
      </c>
      <c r="G16" s="437"/>
      <c r="H16" s="437"/>
      <c r="I16" s="438" t="s">
        <v>109</v>
      </c>
      <c r="J16" s="438"/>
      <c r="K16" s="438"/>
    </row>
    <row r="17" spans="1:11" s="1" customFormat="1" x14ac:dyDescent="0.25">
      <c r="A17" s="108" t="s">
        <v>110</v>
      </c>
      <c r="B17" s="430"/>
      <c r="C17" s="430"/>
      <c r="D17" s="430"/>
      <c r="E17" s="430"/>
      <c r="F17" s="430"/>
      <c r="G17" s="430"/>
      <c r="H17" s="430"/>
      <c r="I17" s="430"/>
      <c r="J17" s="430"/>
      <c r="K17" s="430"/>
    </row>
    <row r="18" spans="1:11" s="1" customFormat="1" x14ac:dyDescent="0.25">
      <c r="A18" s="108" t="s">
        <v>111</v>
      </c>
      <c r="B18" s="430"/>
      <c r="C18" s="430"/>
      <c r="D18" s="430"/>
      <c r="E18" s="430"/>
      <c r="F18" s="430"/>
      <c r="G18" s="430"/>
      <c r="H18" s="430"/>
      <c r="I18" s="430"/>
      <c r="J18" s="430"/>
      <c r="K18" s="430"/>
    </row>
    <row r="19" spans="1:11" s="1" customFormat="1" x14ac:dyDescent="0.25">
      <c r="A19" s="108" t="s">
        <v>112</v>
      </c>
      <c r="B19" s="430"/>
      <c r="C19" s="430"/>
      <c r="D19" s="430"/>
      <c r="E19" s="430"/>
      <c r="F19" s="430"/>
      <c r="G19" s="430"/>
      <c r="H19" s="430"/>
      <c r="I19" s="430"/>
      <c r="J19" s="430"/>
      <c r="K19" s="430"/>
    </row>
    <row r="20" spans="1:11" s="1" customFormat="1" x14ac:dyDescent="0.25">
      <c r="A20" s="108" t="s">
        <v>113</v>
      </c>
      <c r="B20" s="430"/>
      <c r="C20" s="430"/>
      <c r="D20" s="430"/>
      <c r="E20" s="430"/>
      <c r="F20" s="430"/>
      <c r="G20" s="430"/>
      <c r="H20" s="430"/>
      <c r="I20" s="430"/>
      <c r="J20" s="430"/>
      <c r="K20" s="430"/>
    </row>
    <row r="21" spans="1:11" s="1" customFormat="1" x14ac:dyDescent="0.25">
      <c r="A21" s="123"/>
      <c r="B21" s="109"/>
      <c r="C21" s="109"/>
      <c r="D21" s="109"/>
      <c r="E21" s="109"/>
      <c r="F21" s="109"/>
      <c r="G21" s="109"/>
      <c r="H21" s="109"/>
      <c r="I21" s="109"/>
      <c r="J21" s="109"/>
      <c r="K21" s="109"/>
    </row>
    <row r="22" spans="1:11" s="1" customFormat="1" ht="16.3" x14ac:dyDescent="0.3">
      <c r="A22" s="431" t="s">
        <v>114</v>
      </c>
      <c r="B22" s="431"/>
      <c r="C22" s="431"/>
      <c r="D22" s="431"/>
      <c r="E22" s="431"/>
      <c r="F22" s="431"/>
      <c r="G22" s="431"/>
      <c r="H22" s="431"/>
      <c r="I22" s="431"/>
      <c r="J22" s="431"/>
      <c r="K22" s="431"/>
    </row>
    <row r="23" spans="1:11" s="1" customFormat="1" ht="16.3" x14ac:dyDescent="0.3">
      <c r="A23" s="100"/>
      <c r="B23" s="100"/>
      <c r="C23" s="100"/>
      <c r="D23" s="100"/>
      <c r="E23" s="100"/>
      <c r="F23" s="100"/>
      <c r="G23" s="100"/>
      <c r="H23" s="100"/>
      <c r="I23" s="100"/>
      <c r="J23" s="100"/>
      <c r="K23" s="100"/>
    </row>
    <row r="24" spans="1:11" s="1" customFormat="1" x14ac:dyDescent="0.25">
      <c r="A24" s="432" t="s">
        <v>115</v>
      </c>
      <c r="B24" s="432"/>
      <c r="C24" s="432"/>
      <c r="D24" s="432"/>
      <c r="E24" s="432"/>
      <c r="F24" s="432"/>
      <c r="G24" s="432"/>
      <c r="H24" s="432"/>
      <c r="I24" s="432"/>
      <c r="J24" s="432"/>
      <c r="K24" s="432"/>
    </row>
    <row r="25" spans="1:11" s="1" customFormat="1" x14ac:dyDescent="0.25">
      <c r="A25" s="125" t="s">
        <v>116</v>
      </c>
      <c r="B25" s="126"/>
      <c r="C25" s="126"/>
      <c r="D25" s="126"/>
      <c r="E25" s="126"/>
      <c r="F25" s="126"/>
      <c r="G25" s="126"/>
      <c r="H25" s="126"/>
      <c r="I25" s="26"/>
      <c r="J25" s="27"/>
      <c r="K25" s="28"/>
    </row>
    <row r="26" spans="1:11" s="1" customFormat="1" x14ac:dyDescent="0.25">
      <c r="A26" s="127"/>
      <c r="B26" s="128" t="s">
        <v>117</v>
      </c>
      <c r="C26" s="128"/>
      <c r="D26" s="128"/>
      <c r="E26" s="128"/>
      <c r="F26" s="128"/>
      <c r="G26" s="128"/>
      <c r="H26" s="128"/>
      <c r="I26" s="30">
        <f>Tax!J8</f>
        <v>0</v>
      </c>
      <c r="J26" s="31"/>
      <c r="K26" s="32"/>
    </row>
    <row r="27" spans="1:11" s="1" customFormat="1" x14ac:dyDescent="0.25">
      <c r="A27" s="127"/>
      <c r="B27" s="128" t="s">
        <v>118</v>
      </c>
      <c r="C27" s="128"/>
      <c r="D27" s="128"/>
      <c r="E27" s="128"/>
      <c r="F27" s="128"/>
      <c r="G27" s="128"/>
      <c r="H27" s="128"/>
      <c r="I27" s="30"/>
      <c r="J27" s="31"/>
      <c r="K27" s="32"/>
    </row>
    <row r="28" spans="1:11" s="1" customFormat="1" x14ac:dyDescent="0.25">
      <c r="A28" s="127"/>
      <c r="B28" s="128" t="s">
        <v>119</v>
      </c>
      <c r="C28" s="128"/>
      <c r="D28" s="128"/>
      <c r="E28" s="128"/>
      <c r="F28" s="128"/>
      <c r="G28" s="128"/>
      <c r="H28" s="128"/>
      <c r="I28" s="101">
        <v>0</v>
      </c>
      <c r="J28" s="31"/>
      <c r="K28" s="32"/>
    </row>
    <row r="29" spans="1:11" s="1" customFormat="1" x14ac:dyDescent="0.25">
      <c r="A29" s="127"/>
      <c r="B29" s="128" t="s">
        <v>120</v>
      </c>
      <c r="C29" s="128"/>
      <c r="D29" s="128"/>
      <c r="E29" s="128"/>
      <c r="F29" s="128"/>
      <c r="G29" s="128"/>
      <c r="H29" s="128"/>
      <c r="I29" s="30"/>
      <c r="J29" s="31"/>
      <c r="K29" s="32"/>
    </row>
    <row r="30" spans="1:11" s="1" customFormat="1" x14ac:dyDescent="0.25">
      <c r="A30" s="127"/>
      <c r="B30" s="128" t="s">
        <v>119</v>
      </c>
      <c r="C30" s="128"/>
      <c r="D30" s="128"/>
      <c r="E30" s="128"/>
      <c r="F30" s="128"/>
      <c r="G30" s="128"/>
      <c r="H30" s="128"/>
      <c r="I30" s="101">
        <v>0</v>
      </c>
      <c r="J30" s="31"/>
      <c r="K30" s="32"/>
    </row>
    <row r="31" spans="1:11" s="1" customFormat="1" x14ac:dyDescent="0.25">
      <c r="A31" s="127"/>
      <c r="B31" s="129" t="s">
        <v>121</v>
      </c>
      <c r="C31" s="128"/>
      <c r="D31" s="128"/>
      <c r="E31" s="128"/>
      <c r="F31" s="128"/>
      <c r="G31" s="128"/>
      <c r="H31" s="128"/>
      <c r="I31" s="30"/>
      <c r="J31" s="102">
        <f>I26+I28+I30</f>
        <v>0</v>
      </c>
      <c r="K31" s="32"/>
    </row>
    <row r="32" spans="1:11" s="1" customFormat="1" x14ac:dyDescent="0.25">
      <c r="A32" s="127" t="s">
        <v>122</v>
      </c>
      <c r="B32" s="128"/>
      <c r="C32" s="128"/>
      <c r="D32" s="128"/>
      <c r="E32" s="128"/>
      <c r="F32" s="128"/>
      <c r="G32" s="128"/>
      <c r="H32" s="128"/>
      <c r="I32" s="30"/>
      <c r="J32" s="31"/>
      <c r="K32" s="32"/>
    </row>
    <row r="33" spans="1:11" s="1" customFormat="1" x14ac:dyDescent="0.25">
      <c r="A33" s="127"/>
      <c r="B33" s="130" t="s">
        <v>228</v>
      </c>
      <c r="C33" s="128"/>
      <c r="D33" s="128"/>
      <c r="E33" s="128"/>
      <c r="F33" s="128"/>
      <c r="G33" s="128"/>
      <c r="H33" s="128"/>
      <c r="I33" s="30">
        <f>Tax!G11</f>
        <v>0</v>
      </c>
      <c r="J33" s="31"/>
      <c r="K33" s="32"/>
    </row>
    <row r="34" spans="1:11" s="1" customFormat="1" x14ac:dyDescent="0.25">
      <c r="A34" s="127"/>
      <c r="B34" s="130" t="s">
        <v>123</v>
      </c>
      <c r="C34" s="128"/>
      <c r="D34" s="128"/>
      <c r="E34" s="128"/>
      <c r="F34" s="128"/>
      <c r="G34" s="128"/>
      <c r="H34" s="128"/>
      <c r="I34" s="33">
        <f>Tax!G12</f>
        <v>0</v>
      </c>
      <c r="J34" s="31"/>
      <c r="K34" s="32"/>
    </row>
    <row r="35" spans="1:11" s="1" customFormat="1" x14ac:dyDescent="0.25">
      <c r="A35" s="127"/>
      <c r="B35" s="428" t="s">
        <v>229</v>
      </c>
      <c r="C35" s="428"/>
      <c r="D35" s="428"/>
      <c r="E35" s="428"/>
      <c r="F35" s="428"/>
      <c r="G35" s="428"/>
      <c r="H35" s="429"/>
      <c r="I35" s="33">
        <f>Tax!G13</f>
        <v>0</v>
      </c>
      <c r="J35" s="31"/>
      <c r="K35" s="32"/>
    </row>
    <row r="36" spans="1:11" s="1" customFormat="1" x14ac:dyDescent="0.25">
      <c r="A36" s="127"/>
      <c r="B36" s="130" t="s">
        <v>230</v>
      </c>
      <c r="C36" s="128"/>
      <c r="D36" s="128"/>
      <c r="E36" s="128"/>
      <c r="F36" s="128"/>
      <c r="G36" s="128"/>
      <c r="H36" s="128"/>
      <c r="I36" s="33">
        <f>Tax!G14</f>
        <v>0</v>
      </c>
      <c r="J36" s="102">
        <f>I33+I34+I35+I36</f>
        <v>0</v>
      </c>
      <c r="K36" s="32"/>
    </row>
    <row r="37" spans="1:11" s="1" customFormat="1" x14ac:dyDescent="0.25">
      <c r="B37" s="127" t="s">
        <v>423</v>
      </c>
      <c r="C37" s="128"/>
      <c r="D37" s="128"/>
      <c r="E37" s="128"/>
      <c r="F37" s="128"/>
      <c r="G37" s="128"/>
      <c r="H37" s="128"/>
      <c r="I37" s="104"/>
      <c r="J37" s="31"/>
      <c r="K37" s="32">
        <f>J31-J36</f>
        <v>0</v>
      </c>
    </row>
    <row r="38" spans="1:11" s="1" customFormat="1" x14ac:dyDescent="0.25">
      <c r="A38" s="1" t="s">
        <v>424</v>
      </c>
      <c r="B38" s="128"/>
      <c r="C38" s="128"/>
      <c r="D38" s="128"/>
      <c r="E38" s="128"/>
      <c r="F38" s="128"/>
      <c r="G38" s="128"/>
      <c r="H38" s="128"/>
      <c r="I38" s="250">
        <f>Tax!G17</f>
        <v>50000</v>
      </c>
      <c r="J38" s="31"/>
      <c r="K38" s="32"/>
    </row>
    <row r="39" spans="1:11" s="1" customFormat="1" x14ac:dyDescent="0.25">
      <c r="B39" s="127" t="s">
        <v>425</v>
      </c>
      <c r="C39" s="128"/>
      <c r="D39" s="128"/>
      <c r="E39" s="128"/>
      <c r="F39" s="128"/>
      <c r="G39" s="128"/>
      <c r="H39" s="128"/>
      <c r="I39" s="104"/>
      <c r="J39" s="31"/>
      <c r="K39" s="32">
        <f>K37-I38</f>
        <v>-50000</v>
      </c>
    </row>
    <row r="40" spans="1:11" s="1" customFormat="1" x14ac:dyDescent="0.25">
      <c r="A40" s="127" t="s">
        <v>126</v>
      </c>
      <c r="B40" s="128"/>
      <c r="C40" s="128"/>
      <c r="D40" s="128"/>
      <c r="E40" s="128"/>
      <c r="F40" s="128"/>
      <c r="G40" s="128"/>
      <c r="H40" s="128"/>
      <c r="I40" s="30"/>
      <c r="J40" s="31"/>
      <c r="K40" s="32"/>
    </row>
    <row r="41" spans="1:11" s="1" customFormat="1" x14ac:dyDescent="0.25">
      <c r="A41" s="127"/>
      <c r="B41" s="128" t="s">
        <v>127</v>
      </c>
      <c r="C41" s="128"/>
      <c r="D41" s="128"/>
      <c r="E41" s="128"/>
      <c r="F41" s="128"/>
      <c r="G41" s="128"/>
      <c r="H41" s="128"/>
      <c r="I41" s="103">
        <v>0</v>
      </c>
      <c r="J41" s="31"/>
      <c r="K41" s="32"/>
    </row>
    <row r="42" spans="1:11" s="1" customFormat="1" x14ac:dyDescent="0.25">
      <c r="A42" s="127"/>
      <c r="B42" s="128" t="s">
        <v>128</v>
      </c>
      <c r="C42" s="128"/>
      <c r="D42" s="128"/>
      <c r="E42" s="128"/>
      <c r="F42" s="128"/>
      <c r="G42" s="128"/>
      <c r="H42" s="128"/>
      <c r="I42" s="103">
        <v>0</v>
      </c>
      <c r="J42" s="31"/>
      <c r="K42" s="32"/>
    </row>
    <row r="43" spans="1:11" s="1" customFormat="1" x14ac:dyDescent="0.25">
      <c r="A43" s="127"/>
      <c r="B43" s="128" t="s">
        <v>336</v>
      </c>
      <c r="C43" s="128"/>
      <c r="D43" s="128"/>
      <c r="E43" s="128"/>
      <c r="F43" s="128"/>
      <c r="G43" s="128"/>
      <c r="H43" s="128"/>
      <c r="I43" s="106">
        <f>Tax!J22</f>
        <v>0</v>
      </c>
      <c r="J43" s="31"/>
      <c r="K43" s="32"/>
    </row>
    <row r="44" spans="1:11" s="1" customFormat="1" x14ac:dyDescent="0.25">
      <c r="A44" s="127" t="s">
        <v>337</v>
      </c>
      <c r="B44" s="128"/>
      <c r="C44" s="128"/>
      <c r="D44" s="128"/>
      <c r="E44" s="128"/>
      <c r="F44" s="128"/>
      <c r="G44" s="128"/>
      <c r="H44" s="128"/>
      <c r="I44" s="104"/>
      <c r="J44" s="102">
        <f>I41+I42+I43</f>
        <v>0</v>
      </c>
      <c r="K44" s="32"/>
    </row>
    <row r="45" spans="1:11" s="1" customFormat="1" x14ac:dyDescent="0.25">
      <c r="A45" s="127" t="s">
        <v>130</v>
      </c>
      <c r="B45" s="128"/>
      <c r="C45" s="128"/>
      <c r="D45" s="128"/>
      <c r="E45" s="128"/>
      <c r="F45" s="128"/>
      <c r="G45" s="128"/>
      <c r="H45" s="128"/>
      <c r="I45" s="30"/>
      <c r="J45" s="31"/>
      <c r="K45" s="32">
        <f>K39-J44</f>
        <v>-50000</v>
      </c>
    </row>
    <row r="46" spans="1:11" s="1" customFormat="1" x14ac:dyDescent="0.25">
      <c r="A46" s="127" t="s">
        <v>131</v>
      </c>
      <c r="B46" s="128"/>
      <c r="C46" s="128"/>
      <c r="D46" s="128"/>
      <c r="E46" s="128"/>
      <c r="F46" s="128"/>
      <c r="G46" s="128"/>
      <c r="H46" s="128"/>
      <c r="I46" s="30"/>
      <c r="J46" s="31"/>
      <c r="K46" s="32"/>
    </row>
    <row r="47" spans="1:11" s="1" customFormat="1" x14ac:dyDescent="0.25">
      <c r="A47" s="127"/>
      <c r="B47" s="123" t="s">
        <v>334</v>
      </c>
      <c r="C47" s="123"/>
      <c r="D47" s="123"/>
      <c r="E47" s="123"/>
      <c r="F47" s="123"/>
      <c r="G47" s="128"/>
      <c r="H47" s="128"/>
      <c r="I47" s="30">
        <f>Tax!J19</f>
        <v>0</v>
      </c>
      <c r="J47" s="31"/>
      <c r="K47" s="32"/>
    </row>
    <row r="48" spans="1:11" s="1" customFormat="1" x14ac:dyDescent="0.25">
      <c r="A48" s="127"/>
      <c r="B48" s="425" t="s">
        <v>335</v>
      </c>
      <c r="C48" s="425"/>
      <c r="D48" s="425"/>
      <c r="E48" s="425"/>
      <c r="F48" s="425"/>
      <c r="G48" s="128"/>
      <c r="H48" s="128"/>
      <c r="I48" s="33">
        <f>Tax!J26</f>
        <v>0</v>
      </c>
      <c r="J48" s="31"/>
      <c r="K48" s="31"/>
    </row>
    <row r="49" spans="1:11" s="1" customFormat="1" x14ac:dyDescent="0.25">
      <c r="A49" s="127"/>
      <c r="B49" s="427" t="s">
        <v>132</v>
      </c>
      <c r="C49" s="427"/>
      <c r="D49" s="427"/>
      <c r="E49" s="427"/>
      <c r="F49" s="427"/>
      <c r="G49" s="128"/>
      <c r="H49" s="128"/>
      <c r="I49" s="33">
        <f>Tax!J24</f>
        <v>0</v>
      </c>
      <c r="J49" s="105">
        <f>I47+I48+I49</f>
        <v>0</v>
      </c>
      <c r="K49" s="31"/>
    </row>
    <row r="50" spans="1:11" s="1" customFormat="1" x14ac:dyDescent="0.25">
      <c r="A50" s="131" t="s">
        <v>133</v>
      </c>
      <c r="B50" s="132"/>
      <c r="C50" s="132"/>
      <c r="D50" s="132"/>
      <c r="E50" s="132"/>
      <c r="F50" s="132"/>
      <c r="G50" s="132"/>
      <c r="H50" s="132"/>
      <c r="I50" s="35"/>
      <c r="J50" s="35"/>
      <c r="K50" s="38">
        <f>K45+J49</f>
        <v>-50000</v>
      </c>
    </row>
    <row r="51" spans="1:11" s="1" customFormat="1" x14ac:dyDescent="0.25"/>
    <row r="52" spans="1:11" s="1" customFormat="1" x14ac:dyDescent="0.25">
      <c r="A52" s="125" t="s">
        <v>134</v>
      </c>
      <c r="B52" s="126"/>
      <c r="C52" s="126"/>
      <c r="D52" s="126"/>
      <c r="E52" s="126"/>
      <c r="F52" s="126"/>
      <c r="G52" s="126"/>
      <c r="H52" s="126"/>
      <c r="I52" s="133"/>
      <c r="J52" s="133"/>
      <c r="K52" s="134">
        <f>K50</f>
        <v>-50000</v>
      </c>
    </row>
    <row r="53" spans="1:11" s="1" customFormat="1" x14ac:dyDescent="0.25">
      <c r="A53" s="127" t="s">
        <v>135</v>
      </c>
      <c r="B53" s="128"/>
      <c r="C53" s="128"/>
      <c r="D53" s="128"/>
      <c r="E53" s="128"/>
      <c r="F53" s="128"/>
      <c r="G53" s="128"/>
      <c r="H53" s="128"/>
      <c r="I53" s="426" t="s">
        <v>136</v>
      </c>
      <c r="J53" s="426" t="s">
        <v>137</v>
      </c>
      <c r="K53" s="135"/>
    </row>
    <row r="54" spans="1:11" s="1" customFormat="1" x14ac:dyDescent="0.25">
      <c r="A54" s="127" t="s">
        <v>138</v>
      </c>
      <c r="B54" s="128"/>
      <c r="C54" s="128"/>
      <c r="D54" s="128"/>
      <c r="E54" s="128"/>
      <c r="F54" s="128"/>
      <c r="G54" s="128"/>
      <c r="H54" s="128"/>
      <c r="I54" s="426"/>
      <c r="J54" s="426"/>
      <c r="K54" s="135"/>
    </row>
    <row r="55" spans="1:11" s="1" customFormat="1" ht="12.1" customHeight="1" x14ac:dyDescent="0.25">
      <c r="A55" s="127"/>
      <c r="B55" s="121" t="s">
        <v>338</v>
      </c>
      <c r="C55" s="121"/>
      <c r="D55" s="121"/>
      <c r="E55" s="121"/>
      <c r="F55" s="121"/>
      <c r="G55" s="423">
        <f>Tax!I29</f>
        <v>0</v>
      </c>
      <c r="H55" s="424"/>
      <c r="I55" s="142"/>
      <c r="J55" s="142"/>
      <c r="K55" s="122"/>
    </row>
    <row r="56" spans="1:11" s="1" customFormat="1" ht="12.1" customHeight="1" x14ac:dyDescent="0.25">
      <c r="A56" s="127"/>
      <c r="B56" s="121" t="s">
        <v>142</v>
      </c>
      <c r="C56" s="121"/>
      <c r="D56" s="121"/>
      <c r="E56" s="121"/>
      <c r="F56" s="121"/>
      <c r="G56" s="423">
        <f>Tax!I30</f>
        <v>0</v>
      </c>
      <c r="H56" s="424"/>
      <c r="I56" s="142"/>
      <c r="J56" s="142"/>
      <c r="K56" s="122"/>
    </row>
    <row r="57" spans="1:11" s="1" customFormat="1" ht="12.1" customHeight="1" x14ac:dyDescent="0.25">
      <c r="A57" s="127"/>
      <c r="B57" s="121" t="s">
        <v>143</v>
      </c>
      <c r="C57" s="121"/>
      <c r="D57" s="121"/>
      <c r="E57" s="121"/>
      <c r="F57" s="121"/>
      <c r="G57" s="423">
        <f>Tax!I31</f>
        <v>0</v>
      </c>
      <c r="H57" s="424"/>
      <c r="I57" s="142"/>
      <c r="J57" s="142"/>
      <c r="K57" s="122"/>
    </row>
    <row r="58" spans="1:11" s="1" customFormat="1" ht="12.1" customHeight="1" x14ac:dyDescent="0.25">
      <c r="A58" s="127"/>
      <c r="B58" s="121" t="s">
        <v>144</v>
      </c>
      <c r="C58" s="121"/>
      <c r="D58" s="121"/>
      <c r="E58" s="121"/>
      <c r="F58" s="121"/>
      <c r="G58" s="423">
        <f>Tax!I32</f>
        <v>0</v>
      </c>
      <c r="H58" s="424"/>
      <c r="I58" s="142"/>
      <c r="J58" s="142"/>
      <c r="K58" s="122"/>
    </row>
    <row r="59" spans="1:11" s="1" customFormat="1" ht="12.1" customHeight="1" x14ac:dyDescent="0.25">
      <c r="A59" s="127"/>
      <c r="B59" s="121" t="s">
        <v>145</v>
      </c>
      <c r="C59" s="121"/>
      <c r="D59" s="121"/>
      <c r="E59" s="121"/>
      <c r="F59" s="121"/>
      <c r="G59" s="423">
        <f>Tax!I33</f>
        <v>0</v>
      </c>
      <c r="H59" s="424"/>
      <c r="I59" s="142"/>
      <c r="J59" s="142"/>
      <c r="K59" s="122"/>
    </row>
    <row r="60" spans="1:11" s="1" customFormat="1" ht="12.1" customHeight="1" x14ac:dyDescent="0.25">
      <c r="A60" s="127"/>
      <c r="B60" s="121" t="s">
        <v>146</v>
      </c>
      <c r="C60" s="121"/>
      <c r="D60" s="121"/>
      <c r="E60" s="121"/>
      <c r="F60" s="121"/>
      <c r="G60" s="423">
        <f>Tax!I34</f>
        <v>0</v>
      </c>
      <c r="H60" s="424"/>
      <c r="I60" s="142"/>
      <c r="J60" s="142"/>
      <c r="K60" s="122"/>
    </row>
    <row r="61" spans="1:11" s="1" customFormat="1" ht="12.1" customHeight="1" x14ac:dyDescent="0.25">
      <c r="A61" s="127"/>
      <c r="B61" s="143" t="s">
        <v>147</v>
      </c>
      <c r="C61" s="121"/>
      <c r="D61" s="121"/>
      <c r="E61" s="121"/>
      <c r="F61" s="121"/>
      <c r="G61" s="423">
        <f>Tax!I35</f>
        <v>0</v>
      </c>
      <c r="H61" s="424"/>
      <c r="I61" s="142"/>
      <c r="J61" s="142"/>
      <c r="K61" s="122"/>
    </row>
    <row r="62" spans="1:11" s="1" customFormat="1" ht="12.1" customHeight="1" x14ac:dyDescent="0.25">
      <c r="A62" s="127"/>
      <c r="B62" s="143" t="s">
        <v>148</v>
      </c>
      <c r="C62" s="121"/>
      <c r="D62" s="121"/>
      <c r="E62" s="121"/>
      <c r="F62" s="121"/>
      <c r="G62" s="423">
        <f>Tax!I36</f>
        <v>0</v>
      </c>
      <c r="H62" s="424"/>
      <c r="I62" s="142"/>
      <c r="J62" s="142"/>
      <c r="K62" s="122"/>
    </row>
    <row r="63" spans="1:11" s="1" customFormat="1" ht="12.1" customHeight="1" x14ac:dyDescent="0.25">
      <c r="A63" s="127"/>
      <c r="B63" s="143" t="s">
        <v>342</v>
      </c>
      <c r="C63" s="121"/>
      <c r="D63" s="121"/>
      <c r="E63" s="121"/>
      <c r="F63" s="121"/>
      <c r="G63" s="423">
        <f>Tax!I37</f>
        <v>0</v>
      </c>
      <c r="H63" s="424"/>
      <c r="I63" s="142"/>
      <c r="J63" s="142"/>
      <c r="K63" s="122"/>
    </row>
    <row r="64" spans="1:11" s="1" customFormat="1" ht="12.1" customHeight="1" x14ac:dyDescent="0.25">
      <c r="A64" s="127"/>
      <c r="B64" s="121" t="s">
        <v>150</v>
      </c>
      <c r="C64" s="121"/>
      <c r="D64" s="121"/>
      <c r="E64" s="121"/>
      <c r="F64" s="121"/>
      <c r="G64" s="144"/>
      <c r="H64" s="145">
        <f>Tax!I38</f>
        <v>0</v>
      </c>
      <c r="I64" s="142"/>
      <c r="J64" s="142"/>
      <c r="K64" s="122"/>
    </row>
    <row r="65" spans="1:11" s="1" customFormat="1" x14ac:dyDescent="0.25">
      <c r="A65" s="127"/>
      <c r="B65" s="146" t="s">
        <v>351</v>
      </c>
      <c r="C65" s="121"/>
      <c r="D65" s="121"/>
      <c r="E65" s="121"/>
      <c r="F65" s="121"/>
      <c r="G65" s="423"/>
      <c r="H65" s="424"/>
      <c r="I65" s="142">
        <f>SUM(G55:H64)</f>
        <v>0</v>
      </c>
      <c r="J65" s="142">
        <f>Tax!J39</f>
        <v>0</v>
      </c>
      <c r="K65" s="122"/>
    </row>
    <row r="66" spans="1:11" s="1" customFormat="1" x14ac:dyDescent="0.25">
      <c r="A66" s="138" t="s">
        <v>350</v>
      </c>
      <c r="B66" s="147" t="s">
        <v>349</v>
      </c>
      <c r="C66" s="128"/>
      <c r="D66" s="128"/>
      <c r="E66" s="128"/>
      <c r="F66" s="128"/>
      <c r="G66" s="137"/>
      <c r="H66" s="137"/>
      <c r="I66" s="136"/>
      <c r="J66" s="136"/>
      <c r="K66" s="135"/>
    </row>
    <row r="67" spans="1:11" s="148" customFormat="1" ht="12.1" customHeight="1" x14ac:dyDescent="0.25">
      <c r="A67" s="120"/>
      <c r="B67" s="154" t="s">
        <v>339</v>
      </c>
      <c r="C67" s="155"/>
      <c r="D67" s="155"/>
      <c r="E67" s="155"/>
      <c r="F67" s="155"/>
      <c r="G67" s="155"/>
      <c r="H67" s="144"/>
      <c r="I67" s="142">
        <f>Tax!J40</f>
        <v>0</v>
      </c>
      <c r="J67" s="142"/>
      <c r="K67" s="122"/>
    </row>
    <row r="68" spans="1:11" s="148" customFormat="1" ht="12.1" customHeight="1" x14ac:dyDescent="0.25">
      <c r="A68" s="120"/>
      <c r="B68" s="420" t="s">
        <v>340</v>
      </c>
      <c r="C68" s="420"/>
      <c r="D68" s="420"/>
      <c r="E68" s="420"/>
      <c r="F68" s="420"/>
      <c r="G68" s="420"/>
      <c r="H68" s="144"/>
      <c r="I68" s="142">
        <f>Tax!J41</f>
        <v>0</v>
      </c>
      <c r="J68" s="142"/>
      <c r="K68" s="122"/>
    </row>
    <row r="69" spans="1:11" s="148" customFormat="1" ht="12.1" customHeight="1" x14ac:dyDescent="0.25">
      <c r="A69" s="120"/>
      <c r="B69" s="420" t="s">
        <v>341</v>
      </c>
      <c r="C69" s="420"/>
      <c r="D69" s="420"/>
      <c r="E69" s="420"/>
      <c r="F69" s="420"/>
      <c r="G69" s="420"/>
      <c r="H69" s="144"/>
      <c r="I69" s="142">
        <f>Tax!J42</f>
        <v>0</v>
      </c>
      <c r="J69" s="142"/>
      <c r="K69" s="122"/>
    </row>
    <row r="70" spans="1:11" s="148" customFormat="1" ht="12.1" customHeight="1" x14ac:dyDescent="0.25">
      <c r="A70" s="120"/>
      <c r="B70" s="151" t="s">
        <v>343</v>
      </c>
      <c r="C70" s="151"/>
      <c r="D70" s="151"/>
      <c r="E70" s="151"/>
      <c r="F70" s="151"/>
      <c r="G70" s="151"/>
      <c r="H70" s="144"/>
      <c r="I70" s="142">
        <f>Tax!J44</f>
        <v>0</v>
      </c>
      <c r="J70" s="142"/>
      <c r="K70" s="122"/>
    </row>
    <row r="71" spans="1:11" s="148" customFormat="1" ht="12.1" customHeight="1" x14ac:dyDescent="0.25">
      <c r="A71" s="120"/>
      <c r="B71" s="151" t="s">
        <v>344</v>
      </c>
      <c r="C71" s="151"/>
      <c r="D71" s="151"/>
      <c r="E71" s="151"/>
      <c r="F71" s="151"/>
      <c r="G71" s="151"/>
      <c r="H71" s="144"/>
      <c r="I71" s="142">
        <f>Tax!J45</f>
        <v>0</v>
      </c>
      <c r="J71" s="142"/>
      <c r="K71" s="122"/>
    </row>
    <row r="72" spans="1:11" s="148" customFormat="1" ht="12.1" customHeight="1" x14ac:dyDescent="0.25">
      <c r="A72" s="120"/>
      <c r="B72" s="151" t="s">
        <v>345</v>
      </c>
      <c r="C72" s="151"/>
      <c r="D72" s="151"/>
      <c r="E72" s="151"/>
      <c r="F72" s="151"/>
      <c r="G72" s="151"/>
      <c r="H72" s="144"/>
      <c r="I72" s="142">
        <f>Tax!J46</f>
        <v>0</v>
      </c>
      <c r="J72" s="142"/>
      <c r="K72" s="122"/>
    </row>
    <row r="73" spans="1:11" s="148" customFormat="1" ht="12.1" customHeight="1" x14ac:dyDescent="0.25">
      <c r="A73" s="120"/>
      <c r="B73" s="151" t="s">
        <v>346</v>
      </c>
      <c r="C73" s="151"/>
      <c r="D73" s="151"/>
      <c r="E73" s="151"/>
      <c r="F73" s="151"/>
      <c r="G73" s="151"/>
      <c r="H73" s="144"/>
      <c r="I73" s="142">
        <f>Tax!J47</f>
        <v>0</v>
      </c>
      <c r="J73" s="142"/>
      <c r="K73" s="122"/>
    </row>
    <row r="74" spans="1:11" s="148" customFormat="1" ht="12.1" customHeight="1" x14ac:dyDescent="0.25">
      <c r="A74" s="120"/>
      <c r="B74" s="421" t="s">
        <v>347</v>
      </c>
      <c r="C74" s="421"/>
      <c r="D74" s="421"/>
      <c r="E74" s="421"/>
      <c r="F74" s="421"/>
      <c r="G74" s="421"/>
      <c r="H74" s="144"/>
      <c r="I74" s="142">
        <f>Tax!J48</f>
        <v>0</v>
      </c>
      <c r="J74" s="142"/>
      <c r="K74" s="122"/>
    </row>
    <row r="75" spans="1:11" s="148" customFormat="1" ht="12.1" customHeight="1" x14ac:dyDescent="0.25">
      <c r="A75" s="120"/>
      <c r="B75" s="151" t="s">
        <v>348</v>
      </c>
      <c r="C75" s="151"/>
      <c r="D75" s="151"/>
      <c r="E75" s="151"/>
      <c r="F75" s="151"/>
      <c r="G75" s="151"/>
      <c r="H75" s="144"/>
      <c r="I75" s="142">
        <f>Tax!J49</f>
        <v>0</v>
      </c>
      <c r="J75" s="142"/>
      <c r="K75" s="122"/>
    </row>
    <row r="76" spans="1:11" s="1" customFormat="1" x14ac:dyDescent="0.25">
      <c r="A76" s="127"/>
      <c r="B76" s="152" t="s">
        <v>352</v>
      </c>
      <c r="C76" s="153"/>
      <c r="D76" s="153"/>
      <c r="E76" s="153"/>
      <c r="F76" s="153"/>
      <c r="G76" s="153"/>
      <c r="H76" s="137"/>
      <c r="I76" s="136">
        <f>I67+I68+I69+I70+I71+I72+I73+I74+I75</f>
        <v>0</v>
      </c>
      <c r="J76" s="136">
        <f>I76</f>
        <v>0</v>
      </c>
      <c r="K76" s="135"/>
    </row>
    <row r="77" spans="1:11" s="1" customFormat="1" x14ac:dyDescent="0.25">
      <c r="A77" s="127" t="s">
        <v>165</v>
      </c>
      <c r="B77" s="128"/>
      <c r="C77" s="128"/>
      <c r="D77" s="128"/>
      <c r="E77" s="128"/>
      <c r="F77" s="128"/>
      <c r="G77" s="128"/>
      <c r="H77" s="128"/>
      <c r="I77" s="136"/>
      <c r="J77" s="136"/>
      <c r="K77" s="135">
        <f>J65+J76</f>
        <v>0</v>
      </c>
    </row>
    <row r="78" spans="1:11" s="1" customFormat="1" x14ac:dyDescent="0.25">
      <c r="A78" s="127" t="s">
        <v>166</v>
      </c>
      <c r="B78" s="128"/>
      <c r="C78" s="128"/>
      <c r="D78" s="128"/>
      <c r="E78" s="128"/>
      <c r="F78" s="128"/>
      <c r="G78" s="128"/>
      <c r="H78" s="128"/>
      <c r="I78" s="136"/>
      <c r="J78" s="136"/>
      <c r="K78" s="108">
        <f>K52-K77</f>
        <v>-50000</v>
      </c>
    </row>
    <row r="79" spans="1:11" s="1" customFormat="1" x14ac:dyDescent="0.25">
      <c r="A79" s="127" t="s">
        <v>167</v>
      </c>
      <c r="B79" s="128"/>
      <c r="C79" s="128"/>
      <c r="D79" s="128"/>
      <c r="E79" s="128"/>
      <c r="F79" s="128"/>
      <c r="G79" s="128"/>
      <c r="H79" s="128"/>
      <c r="I79" s="136"/>
      <c r="J79" s="136"/>
      <c r="K79" s="139">
        <f>Tax!J61</f>
        <v>0</v>
      </c>
    </row>
    <row r="80" spans="1:11" s="1" customFormat="1" x14ac:dyDescent="0.25">
      <c r="A80" s="127" t="s">
        <v>426</v>
      </c>
      <c r="B80" s="128"/>
      <c r="C80" s="128"/>
      <c r="D80" s="128"/>
      <c r="E80" s="128"/>
      <c r="F80" s="128"/>
      <c r="G80" s="128"/>
      <c r="H80" s="128"/>
      <c r="I80" s="136"/>
      <c r="J80" s="136"/>
      <c r="K80" s="140">
        <f>Tax!J62</f>
        <v>0</v>
      </c>
    </row>
    <row r="81" spans="1:11" s="1" customFormat="1" x14ac:dyDescent="0.25">
      <c r="A81" s="127" t="s">
        <v>169</v>
      </c>
      <c r="B81" s="128"/>
      <c r="C81" s="128"/>
      <c r="D81" s="128"/>
      <c r="E81" s="128"/>
      <c r="F81" s="128"/>
      <c r="G81" s="128"/>
      <c r="H81" s="128"/>
      <c r="I81" s="136"/>
      <c r="J81" s="136"/>
      <c r="K81" s="135">
        <f>K79+K80</f>
        <v>0</v>
      </c>
    </row>
    <row r="82" spans="1:11" s="1" customFormat="1" x14ac:dyDescent="0.25">
      <c r="A82" s="127" t="s">
        <v>170</v>
      </c>
      <c r="B82" s="128"/>
      <c r="C82" s="128"/>
      <c r="D82" s="128"/>
      <c r="E82" s="128"/>
      <c r="F82" s="128"/>
      <c r="G82" s="128"/>
      <c r="H82" s="128"/>
      <c r="I82" s="136"/>
      <c r="J82" s="136"/>
      <c r="K82" s="221">
        <f>Tax!J64</f>
        <v>0</v>
      </c>
    </row>
    <row r="83" spans="1:11" s="1" customFormat="1" x14ac:dyDescent="0.25">
      <c r="A83" s="127" t="s">
        <v>171</v>
      </c>
      <c r="B83" s="128"/>
      <c r="C83" s="128"/>
      <c r="D83" s="128"/>
      <c r="E83" s="128"/>
      <c r="F83" s="128"/>
      <c r="G83" s="128"/>
      <c r="H83" s="128"/>
      <c r="I83" s="136"/>
      <c r="J83" s="127"/>
      <c r="K83" s="136">
        <f>K81-K82</f>
        <v>0</v>
      </c>
    </row>
    <row r="84" spans="1:11" s="1" customFormat="1" x14ac:dyDescent="0.25">
      <c r="A84" s="218" t="s">
        <v>420</v>
      </c>
      <c r="B84" s="218"/>
      <c r="C84" s="215"/>
      <c r="D84" s="215"/>
      <c r="E84" s="215"/>
      <c r="F84" s="215"/>
      <c r="G84" s="215"/>
      <c r="H84" s="215"/>
      <c r="I84" s="219"/>
      <c r="J84" s="219"/>
      <c r="K84" s="219">
        <f>Tax!J66</f>
        <v>0</v>
      </c>
    </row>
    <row r="85" spans="1:11" s="1" customFormat="1" x14ac:dyDescent="0.25">
      <c r="A85" s="217" t="s">
        <v>418</v>
      </c>
      <c r="B85" s="217"/>
      <c r="C85" s="215"/>
      <c r="D85" s="215"/>
      <c r="E85" s="215"/>
      <c r="F85" s="215"/>
      <c r="G85" s="215"/>
      <c r="H85" s="215"/>
      <c r="I85" s="219"/>
      <c r="J85" s="219"/>
      <c r="K85" s="222">
        <f>Tax!J67</f>
        <v>0</v>
      </c>
    </row>
    <row r="86" spans="1:11" s="1" customFormat="1" x14ac:dyDescent="0.25">
      <c r="A86" s="217" t="s">
        <v>419</v>
      </c>
      <c r="B86" s="217"/>
      <c r="C86" s="216"/>
      <c r="D86" s="216"/>
      <c r="E86" s="216"/>
      <c r="F86" s="216"/>
      <c r="G86" s="216"/>
      <c r="H86" s="216"/>
      <c r="I86" s="220"/>
      <c r="J86" s="220"/>
      <c r="K86" s="223">
        <f>Tax!J68</f>
        <v>0</v>
      </c>
    </row>
    <row r="87" spans="1:11" s="1" customFormat="1" x14ac:dyDescent="0.25">
      <c r="A87" s="123" t="s">
        <v>172</v>
      </c>
      <c r="B87" s="123"/>
      <c r="C87" s="123"/>
      <c r="D87" s="123"/>
      <c r="E87" s="123"/>
      <c r="F87" s="123"/>
      <c r="G87" s="123"/>
      <c r="H87" s="123"/>
      <c r="I87" s="123"/>
      <c r="J87" s="123"/>
      <c r="K87" s="123"/>
    </row>
    <row r="88" spans="1:11" s="1" customFormat="1" x14ac:dyDescent="0.25">
      <c r="A88" s="116" t="s">
        <v>79</v>
      </c>
      <c r="B88" s="422" t="str">
        <f>A5</f>
        <v xml:space="preserve">Mr. Rajender Kumar </v>
      </c>
      <c r="C88" s="422"/>
      <c r="D88" s="422"/>
      <c r="E88" s="117" t="s">
        <v>173</v>
      </c>
      <c r="F88" s="117"/>
      <c r="G88" s="117"/>
      <c r="H88" s="118" t="str">
        <f>A6</f>
        <v>Principal</v>
      </c>
      <c r="I88" s="117" t="s">
        <v>174</v>
      </c>
      <c r="J88" s="117"/>
      <c r="K88" s="119"/>
    </row>
    <row r="89" spans="1:11" s="1" customFormat="1" x14ac:dyDescent="0.25">
      <c r="A89" s="124" t="s">
        <v>71</v>
      </c>
      <c r="B89" s="157">
        <f>K83</f>
        <v>0</v>
      </c>
      <c r="C89" s="121" t="s">
        <v>176</v>
      </c>
      <c r="D89" s="107"/>
      <c r="E89" s="107"/>
      <c r="F89" s="107"/>
      <c r="G89" s="107"/>
      <c r="H89" s="107"/>
      <c r="I89" s="107"/>
      <c r="J89" s="107"/>
      <c r="K89" s="122" t="s">
        <v>177</v>
      </c>
    </row>
    <row r="90" spans="1:11" s="1" customFormat="1" x14ac:dyDescent="0.25">
      <c r="A90" s="120" t="s">
        <v>178</v>
      </c>
      <c r="B90" s="121"/>
      <c r="C90" s="121"/>
      <c r="D90" s="121"/>
      <c r="E90" s="121"/>
      <c r="F90" s="121"/>
      <c r="G90" s="121"/>
      <c r="H90" s="121"/>
      <c r="I90" s="121"/>
      <c r="J90" s="121"/>
      <c r="K90" s="122"/>
    </row>
    <row r="91" spans="1:11" s="1" customFormat="1" x14ac:dyDescent="0.25">
      <c r="A91" s="120" t="s">
        <v>179</v>
      </c>
      <c r="B91" s="121"/>
      <c r="C91" s="121"/>
      <c r="D91" s="121"/>
      <c r="E91" s="121"/>
      <c r="F91" s="121"/>
      <c r="G91" s="121"/>
      <c r="H91" s="121"/>
      <c r="I91" s="121"/>
      <c r="J91" s="121"/>
      <c r="K91" s="122"/>
    </row>
    <row r="92" spans="1:11" s="1" customFormat="1" x14ac:dyDescent="0.25">
      <c r="A92" s="120" t="s">
        <v>180</v>
      </c>
      <c r="B92" s="121"/>
      <c r="C92" s="121"/>
      <c r="D92" s="121"/>
      <c r="E92" s="121"/>
      <c r="F92" s="121"/>
      <c r="G92" s="121"/>
      <c r="H92" s="121"/>
      <c r="I92" s="121"/>
      <c r="J92" s="121"/>
      <c r="K92" s="122"/>
    </row>
    <row r="93" spans="1:11" s="1" customFormat="1" x14ac:dyDescent="0.25">
      <c r="A93" s="29"/>
      <c r="B93" s="14"/>
      <c r="C93" s="14"/>
      <c r="D93" s="14"/>
      <c r="E93" s="14"/>
      <c r="F93" s="14"/>
      <c r="G93" s="14"/>
      <c r="H93" s="14"/>
      <c r="I93" s="14"/>
      <c r="J93" s="14"/>
      <c r="K93" s="32"/>
    </row>
    <row r="94" spans="1:11" s="1" customFormat="1" x14ac:dyDescent="0.25">
      <c r="A94" s="127"/>
      <c r="B94" s="128"/>
      <c r="C94" s="128"/>
      <c r="D94" s="128"/>
      <c r="E94" s="128"/>
      <c r="F94" s="128" t="s">
        <v>181</v>
      </c>
      <c r="G94" s="128"/>
      <c r="H94" s="128"/>
      <c r="I94" s="128"/>
      <c r="J94" s="128"/>
      <c r="K94" s="135"/>
    </row>
    <row r="95" spans="1:11" s="1" customFormat="1" x14ac:dyDescent="0.25">
      <c r="A95" s="127" t="s">
        <v>182</v>
      </c>
      <c r="B95" s="128" t="str">
        <f>Introduction!D28</f>
        <v>GSSS XYZ</v>
      </c>
      <c r="C95" s="128"/>
      <c r="D95" s="128"/>
      <c r="E95" s="128"/>
      <c r="F95" s="128" t="s">
        <v>183</v>
      </c>
      <c r="G95" s="128"/>
      <c r="H95" s="419" t="str">
        <f>A5</f>
        <v xml:space="preserve">Mr. Rajender Kumar </v>
      </c>
      <c r="I95" s="419"/>
      <c r="J95" s="419"/>
      <c r="K95" s="135"/>
    </row>
    <row r="96" spans="1:11" s="1" customFormat="1" x14ac:dyDescent="0.25">
      <c r="A96" s="127" t="s">
        <v>184</v>
      </c>
      <c r="B96" s="156" t="str">
        <f>Introduction!D60</f>
        <v>31/03/2020</v>
      </c>
      <c r="C96" s="128"/>
      <c r="D96" s="128"/>
      <c r="E96" s="128"/>
      <c r="F96" s="128" t="s">
        <v>185</v>
      </c>
      <c r="G96" s="128"/>
      <c r="H96" s="419" t="str">
        <f>A6</f>
        <v>Principal</v>
      </c>
      <c r="I96" s="419"/>
      <c r="J96" s="419"/>
      <c r="K96" s="135"/>
    </row>
    <row r="97" spans="1:11" s="1" customFormat="1" x14ac:dyDescent="0.25">
      <c r="A97" s="131"/>
      <c r="B97" s="132"/>
      <c r="C97" s="132"/>
      <c r="D97" s="132"/>
      <c r="E97" s="132"/>
      <c r="F97" s="132"/>
      <c r="G97" s="132"/>
      <c r="H97" s="132"/>
      <c r="I97" s="132"/>
      <c r="J97" s="132"/>
      <c r="K97" s="141"/>
    </row>
    <row r="98" spans="1:11" s="1" customFormat="1" x14ac:dyDescent="0.25">
      <c r="A98" s="149" t="s">
        <v>186</v>
      </c>
      <c r="B98" s="123"/>
    </row>
    <row r="99" spans="1:11" s="1" customFormat="1" x14ac:dyDescent="0.25">
      <c r="A99" s="150" t="s">
        <v>187</v>
      </c>
      <c r="B99" s="123"/>
    </row>
    <row r="100" spans="1:11" s="1" customFormat="1" x14ac:dyDescent="0.25">
      <c r="A100" s="149" t="s">
        <v>188</v>
      </c>
      <c r="B100" s="123"/>
    </row>
    <row r="101" spans="1:11" s="1" customFormat="1" x14ac:dyDescent="0.25">
      <c r="A101" s="149" t="s">
        <v>189</v>
      </c>
      <c r="B101" s="149"/>
    </row>
    <row r="102" spans="1:11" s="1" customFormat="1" x14ac:dyDescent="0.25">
      <c r="A102" s="149" t="s">
        <v>190</v>
      </c>
      <c r="B102" s="149"/>
    </row>
    <row r="103" spans="1:11" s="1" customFormat="1" x14ac:dyDescent="0.25">
      <c r="A103" s="149" t="s">
        <v>191</v>
      </c>
      <c r="B103" s="149"/>
    </row>
    <row r="104" spans="1:11" s="1" customFormat="1" x14ac:dyDescent="0.25">
      <c r="A104" s="48" t="s">
        <v>192</v>
      </c>
      <c r="B104" s="48"/>
      <c r="C104" s="49"/>
      <c r="H104" s="46"/>
    </row>
  </sheetData>
  <sheetProtection password="C438" sheet="1" objects="1" scenarios="1" selectLockedCells="1"/>
  <mergeCells count="64">
    <mergeCell ref="A5:F5"/>
    <mergeCell ref="G5:K5"/>
    <mergeCell ref="A1:K1"/>
    <mergeCell ref="A2:K2"/>
    <mergeCell ref="A3:K3"/>
    <mergeCell ref="A4:F4"/>
    <mergeCell ref="G4:K4"/>
    <mergeCell ref="A6:F6"/>
    <mergeCell ref="A7:F7"/>
    <mergeCell ref="G7:K7"/>
    <mergeCell ref="A8:C8"/>
    <mergeCell ref="D8:F8"/>
    <mergeCell ref="G8:K8"/>
    <mergeCell ref="A9:C9"/>
    <mergeCell ref="D9:F9"/>
    <mergeCell ref="G9:K9"/>
    <mergeCell ref="A10:F10"/>
    <mergeCell ref="G10:I10"/>
    <mergeCell ref="J10:K10"/>
    <mergeCell ref="A11:F11"/>
    <mergeCell ref="G11:I13"/>
    <mergeCell ref="A12:F12"/>
    <mergeCell ref="J12:J13"/>
    <mergeCell ref="K12:K13"/>
    <mergeCell ref="A13:F13"/>
    <mergeCell ref="A15:K15"/>
    <mergeCell ref="B16:E16"/>
    <mergeCell ref="F16:H16"/>
    <mergeCell ref="I16:K16"/>
    <mergeCell ref="B17:E17"/>
    <mergeCell ref="F17:H17"/>
    <mergeCell ref="I17:K17"/>
    <mergeCell ref="B35:H35"/>
    <mergeCell ref="B18:E18"/>
    <mergeCell ref="F18:H18"/>
    <mergeCell ref="I18:K18"/>
    <mergeCell ref="B19:E19"/>
    <mergeCell ref="F19:H19"/>
    <mergeCell ref="I19:K19"/>
    <mergeCell ref="B20:E20"/>
    <mergeCell ref="F20:H20"/>
    <mergeCell ref="I20:K20"/>
    <mergeCell ref="A22:K22"/>
    <mergeCell ref="A24:K24"/>
    <mergeCell ref="B48:F48"/>
    <mergeCell ref="I53:I54"/>
    <mergeCell ref="J53:J54"/>
    <mergeCell ref="G55:H55"/>
    <mergeCell ref="G56:H56"/>
    <mergeCell ref="B49:F49"/>
    <mergeCell ref="G63:H63"/>
    <mergeCell ref="G65:H65"/>
    <mergeCell ref="G57:H57"/>
    <mergeCell ref="G58:H58"/>
    <mergeCell ref="G59:H59"/>
    <mergeCell ref="G60:H60"/>
    <mergeCell ref="G61:H61"/>
    <mergeCell ref="G62:H62"/>
    <mergeCell ref="H96:J96"/>
    <mergeCell ref="B68:G68"/>
    <mergeCell ref="B69:G69"/>
    <mergeCell ref="B74:G74"/>
    <mergeCell ref="B88:D88"/>
    <mergeCell ref="H95:J95"/>
  </mergeCells>
  <pageMargins left="0.25" right="0.25"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40"/>
  <sheetViews>
    <sheetView topLeftCell="A9" workbookViewId="0">
      <selection activeCell="E12" sqref="E12"/>
    </sheetView>
  </sheetViews>
  <sheetFormatPr defaultColWidth="9.125" defaultRowHeight="22.6" customHeight="1" x14ac:dyDescent="0.25"/>
  <cols>
    <col min="1" max="1" width="13.625" style="160" customWidth="1"/>
    <col min="2" max="2" width="17.625" style="160" customWidth="1"/>
    <col min="3" max="3" width="21" style="160" customWidth="1"/>
    <col min="4" max="4" width="19.625" style="160" customWidth="1"/>
    <col min="5" max="5" width="21.375" style="160" customWidth="1"/>
    <col min="6" max="6" width="24.25" style="160" customWidth="1"/>
    <col min="7" max="7" width="26.125" style="160" customWidth="1"/>
    <col min="8" max="8" width="12.25" style="160" customWidth="1"/>
    <col min="9" max="10" width="11.25" style="160" customWidth="1"/>
    <col min="11" max="11" width="13.25" style="160" customWidth="1"/>
    <col min="12" max="12" width="9.75" style="160" customWidth="1"/>
    <col min="13" max="18" width="9.125" style="160" customWidth="1"/>
    <col min="19" max="19" width="9.875" style="160" customWidth="1"/>
    <col min="20" max="38" width="9.125" style="160" customWidth="1"/>
    <col min="39" max="39" width="16.125" style="160" customWidth="1"/>
    <col min="40" max="56" width="9.125" style="160" customWidth="1"/>
    <col min="57" max="16384" width="9.125" style="160"/>
  </cols>
  <sheetData>
    <row r="1" spans="1:39" ht="22.6" customHeight="1" x14ac:dyDescent="0.3">
      <c r="A1" s="464" t="s">
        <v>410</v>
      </c>
      <c r="B1" s="464"/>
      <c r="C1" s="464"/>
      <c r="D1" s="464"/>
      <c r="E1" s="464"/>
      <c r="F1" s="464"/>
      <c r="G1" s="464"/>
      <c r="H1" s="464"/>
      <c r="I1" s="464"/>
      <c r="J1" s="464"/>
      <c r="K1" s="464"/>
      <c r="L1" s="187"/>
      <c r="M1" s="187"/>
      <c r="N1" s="187"/>
      <c r="O1" s="187"/>
      <c r="P1" s="204"/>
    </row>
    <row r="2" spans="1:39" ht="22.6" customHeight="1" x14ac:dyDescent="0.35">
      <c r="A2" s="465" t="s">
        <v>411</v>
      </c>
      <c r="B2" s="465"/>
      <c r="C2" s="465"/>
      <c r="D2" s="465"/>
      <c r="E2" s="465"/>
      <c r="F2" s="465"/>
      <c r="G2" s="465"/>
      <c r="H2" s="465"/>
      <c r="I2" s="465"/>
      <c r="J2" s="465"/>
      <c r="K2" s="465"/>
      <c r="L2" s="161"/>
      <c r="M2" s="161"/>
      <c r="N2" s="161"/>
      <c r="O2" s="161"/>
      <c r="P2" s="204"/>
    </row>
    <row r="3" spans="1:39" ht="22.6" customHeight="1" x14ac:dyDescent="0.35">
      <c r="A3" s="465" t="s">
        <v>412</v>
      </c>
      <c r="B3" s="465"/>
      <c r="C3" s="465"/>
      <c r="D3" s="465"/>
      <c r="E3" s="465"/>
      <c r="F3" s="465"/>
      <c r="G3" s="465"/>
      <c r="H3" s="465"/>
      <c r="I3" s="465"/>
      <c r="J3" s="465"/>
      <c r="K3" s="465"/>
      <c r="L3" s="161"/>
      <c r="M3" s="161"/>
      <c r="N3" s="161"/>
      <c r="O3" s="161"/>
      <c r="P3" s="204"/>
    </row>
    <row r="4" spans="1:39" ht="22.6" customHeight="1" x14ac:dyDescent="0.35">
      <c r="A4" s="465" t="s">
        <v>413</v>
      </c>
      <c r="B4" s="465"/>
      <c r="C4" s="465"/>
      <c r="D4" s="465"/>
      <c r="E4" s="465"/>
      <c r="F4" s="465"/>
      <c r="G4" s="465"/>
      <c r="H4" s="465"/>
      <c r="I4" s="465"/>
      <c r="J4" s="465"/>
      <c r="K4" s="465"/>
      <c r="L4" s="161"/>
      <c r="M4" s="161"/>
      <c r="N4" s="161"/>
      <c r="O4" s="161"/>
      <c r="P4" s="204"/>
    </row>
    <row r="5" spans="1:39" ht="22.6" customHeight="1" x14ac:dyDescent="0.35">
      <c r="A5" s="465" t="s">
        <v>416</v>
      </c>
      <c r="B5" s="465"/>
      <c r="C5" s="465"/>
      <c r="D5" s="465"/>
      <c r="E5" s="465"/>
      <c r="F5" s="465"/>
      <c r="G5" s="465"/>
      <c r="H5" s="465"/>
      <c r="I5" s="465"/>
      <c r="J5" s="465"/>
      <c r="K5" s="465"/>
      <c r="L5" s="161"/>
      <c r="M5" s="161"/>
      <c r="N5" s="161"/>
      <c r="O5" s="161"/>
      <c r="P5" s="204"/>
    </row>
    <row r="6" spans="1:39" ht="22.6" customHeight="1" x14ac:dyDescent="0.35">
      <c r="A6" s="184"/>
      <c r="B6" s="161"/>
      <c r="C6" s="161"/>
      <c r="D6" s="161"/>
      <c r="E6" s="161"/>
      <c r="F6" s="161"/>
      <c r="G6" s="161"/>
      <c r="H6" s="161"/>
      <c r="I6" s="161"/>
      <c r="J6" s="161"/>
      <c r="K6" s="161"/>
      <c r="L6" s="161"/>
      <c r="M6" s="161"/>
      <c r="N6" s="161"/>
      <c r="O6" s="161"/>
      <c r="P6" s="204"/>
    </row>
    <row r="7" spans="1:39" ht="22.6" customHeight="1" x14ac:dyDescent="0.35">
      <c r="A7" s="161"/>
      <c r="B7" s="161"/>
      <c r="C7" s="161"/>
      <c r="D7" s="161"/>
      <c r="E7" s="161"/>
      <c r="F7" s="161"/>
      <c r="G7" s="161"/>
      <c r="H7" s="161"/>
      <c r="I7" s="161"/>
      <c r="J7" s="161"/>
      <c r="K7" s="161"/>
      <c r="L7" s="233"/>
      <c r="M7" s="233"/>
      <c r="N7" s="233"/>
      <c r="O7" s="233"/>
      <c r="P7" s="234"/>
      <c r="Q7" s="234"/>
      <c r="R7" s="234"/>
      <c r="S7" s="234"/>
      <c r="T7" s="234"/>
      <c r="U7" s="234"/>
      <c r="V7" s="234"/>
      <c r="W7" s="234"/>
      <c r="X7" s="234"/>
      <c r="Y7" s="234"/>
      <c r="Z7" s="234"/>
      <c r="AA7" s="234"/>
      <c r="AB7" s="234"/>
      <c r="AC7" s="234"/>
      <c r="AD7" s="234"/>
      <c r="AE7" s="234"/>
      <c r="AF7" s="234"/>
      <c r="AG7" s="234"/>
      <c r="AH7" s="234"/>
      <c r="AI7" s="234"/>
      <c r="AJ7" s="234"/>
      <c r="AK7" s="234"/>
      <c r="AL7" s="234"/>
      <c r="AM7" s="234"/>
    </row>
    <row r="8" spans="1:39" s="183" customFormat="1" ht="32.299999999999997" customHeight="1" x14ac:dyDescent="0.25">
      <c r="A8" s="185" t="s">
        <v>361</v>
      </c>
      <c r="B8" s="186" t="s">
        <v>362</v>
      </c>
      <c r="C8" s="186" t="s">
        <v>363</v>
      </c>
      <c r="D8" s="186" t="s">
        <v>414</v>
      </c>
      <c r="E8" s="186" t="s">
        <v>364</v>
      </c>
      <c r="F8" s="186" t="s">
        <v>365</v>
      </c>
      <c r="G8" s="186" t="s">
        <v>415</v>
      </c>
      <c r="H8" s="182" t="s">
        <v>366</v>
      </c>
      <c r="I8" s="182" t="s">
        <v>367</v>
      </c>
      <c r="J8" s="182" t="s">
        <v>368</v>
      </c>
      <c r="K8" s="182" t="s">
        <v>369</v>
      </c>
      <c r="L8" s="235"/>
      <c r="M8" s="236"/>
      <c r="N8" s="236"/>
      <c r="O8" s="236"/>
      <c r="P8" s="237" t="s">
        <v>370</v>
      </c>
      <c r="Q8" s="462"/>
      <c r="R8" s="462"/>
      <c r="S8" s="462"/>
      <c r="T8" s="462"/>
      <c r="U8" s="462"/>
      <c r="V8" s="462"/>
      <c r="W8" s="462"/>
      <c r="X8" s="462"/>
      <c r="Y8" s="462"/>
      <c r="Z8" s="462"/>
      <c r="AA8" s="462"/>
      <c r="AB8" s="463" t="s">
        <v>371</v>
      </c>
      <c r="AC8" s="463"/>
      <c r="AD8" s="463"/>
      <c r="AE8" s="463"/>
      <c r="AF8" s="463"/>
      <c r="AG8" s="463"/>
      <c r="AH8" s="463"/>
      <c r="AI8" s="463"/>
      <c r="AJ8" s="463"/>
      <c r="AK8" s="463"/>
      <c r="AL8" s="463"/>
      <c r="AM8" s="463"/>
    </row>
    <row r="9" spans="1:39" s="232" customFormat="1" ht="46.55" customHeight="1" x14ac:dyDescent="0.25">
      <c r="A9" s="224">
        <v>1</v>
      </c>
      <c r="B9" s="224">
        <v>2</v>
      </c>
      <c r="C9" s="224">
        <v>3</v>
      </c>
      <c r="D9" s="224">
        <v>4</v>
      </c>
      <c r="E9" s="224">
        <v>5</v>
      </c>
      <c r="F9" s="224">
        <v>6</v>
      </c>
      <c r="G9" s="224">
        <v>7</v>
      </c>
      <c r="H9" s="231">
        <v>8</v>
      </c>
      <c r="I9" s="231">
        <v>9</v>
      </c>
      <c r="J9" s="231">
        <v>10</v>
      </c>
      <c r="K9" s="231">
        <v>11</v>
      </c>
      <c r="L9" s="238"/>
      <c r="M9" s="239"/>
      <c r="N9" s="239"/>
      <c r="O9" s="239"/>
      <c r="P9" s="240" t="s">
        <v>372</v>
      </c>
      <c r="Q9" s="240" t="s">
        <v>373</v>
      </c>
      <c r="R9" s="240" t="s">
        <v>374</v>
      </c>
      <c r="S9" s="240" t="s">
        <v>375</v>
      </c>
      <c r="T9" s="240" t="s">
        <v>374</v>
      </c>
      <c r="U9" s="240" t="s">
        <v>376</v>
      </c>
      <c r="V9" s="240" t="s">
        <v>374</v>
      </c>
      <c r="W9" s="240" t="s">
        <v>377</v>
      </c>
      <c r="X9" s="240" t="s">
        <v>72</v>
      </c>
      <c r="Y9" s="240" t="s">
        <v>378</v>
      </c>
      <c r="Z9" s="240" t="s">
        <v>379</v>
      </c>
      <c r="AA9" s="240" t="s">
        <v>380</v>
      </c>
      <c r="AB9" s="240" t="s">
        <v>372</v>
      </c>
      <c r="AC9" s="240" t="s">
        <v>373</v>
      </c>
      <c r="AD9" s="240" t="s">
        <v>374</v>
      </c>
      <c r="AE9" s="240" t="s">
        <v>375</v>
      </c>
      <c r="AF9" s="240" t="s">
        <v>374</v>
      </c>
      <c r="AG9" s="240" t="s">
        <v>376</v>
      </c>
      <c r="AH9" s="240" t="s">
        <v>374</v>
      </c>
      <c r="AI9" s="240" t="s">
        <v>377</v>
      </c>
      <c r="AJ9" s="240" t="s">
        <v>72</v>
      </c>
      <c r="AK9" s="240" t="s">
        <v>378</v>
      </c>
      <c r="AL9" s="240" t="s">
        <v>379</v>
      </c>
      <c r="AM9" s="240" t="s">
        <v>380</v>
      </c>
    </row>
    <row r="10" spans="1:39" ht="44.35" customHeight="1" x14ac:dyDescent="0.25">
      <c r="A10" s="179" t="s">
        <v>408</v>
      </c>
      <c r="B10" s="188" t="s">
        <v>409</v>
      </c>
      <c r="C10" s="189"/>
      <c r="D10" s="189"/>
      <c r="E10" s="190"/>
      <c r="F10" s="180" t="e">
        <f>B38</f>
        <v>#REF!</v>
      </c>
      <c r="G10" s="181"/>
      <c r="H10" s="164" t="e">
        <f>I10-F10</f>
        <v>#REF!</v>
      </c>
      <c r="I10" s="165">
        <f>Tax!J51</f>
        <v>-50000</v>
      </c>
      <c r="J10" s="164" t="e">
        <f>AM10-AA10</f>
        <v>#REF!</v>
      </c>
      <c r="K10" s="163" t="e">
        <f>ROUND(IF(J10&gt;G38, J10-G38, 0),0)</f>
        <v>#REF!</v>
      </c>
      <c r="L10" s="241"/>
      <c r="M10" s="242">
        <v>250000</v>
      </c>
      <c r="N10" s="242">
        <v>500000</v>
      </c>
      <c r="O10" s="242">
        <v>1000000</v>
      </c>
      <c r="P10" s="234" t="e">
        <f>MIN(H10, M10)</f>
        <v>#REF!</v>
      </c>
      <c r="Q10" s="234" t="e">
        <f>IF(H10&gt;N10, N10-M10, MAX(H10-M10, 0))</f>
        <v>#REF!</v>
      </c>
      <c r="R10" s="234" t="e">
        <f t="shared" ref="R10:R11" si="0">MROUND(0.05*Q10, 1)</f>
        <v>#REF!</v>
      </c>
      <c r="S10" s="234" t="e">
        <f>IF(H10&gt;O10, O10-N10, MAX(H10-N10,0))</f>
        <v>#REF!</v>
      </c>
      <c r="T10" s="234" t="e">
        <f t="shared" ref="T10:T32" si="1">0.2*S10</f>
        <v>#REF!</v>
      </c>
      <c r="U10" s="234" t="e">
        <f>IF(H10&gt;O10, H10-O10, 0)</f>
        <v>#REF!</v>
      </c>
      <c r="V10" s="234" t="e">
        <f>ROUND(0.3*U10,0)</f>
        <v>#REF!</v>
      </c>
      <c r="W10" s="234" t="e">
        <f>IF(H10&lt;350001,MIN(R10,2500),0)</f>
        <v>#REF!</v>
      </c>
      <c r="X10" s="234" t="e">
        <f t="shared" ref="X10:X37" si="2">R10+T10+V10-W10</f>
        <v>#REF!</v>
      </c>
      <c r="Y10" s="234" t="e">
        <f>IF(H10&gt;10000000, (0.15*X10), IF(H10&gt;5000000, 0.1*X10, 0))</f>
        <v>#REF!</v>
      </c>
      <c r="Z10" s="234" t="e">
        <f t="shared" ref="Z10:Z15" si="3">MROUND(0.03*(X10+Y10),1)</f>
        <v>#REF!</v>
      </c>
      <c r="AA10" s="234" t="e">
        <f t="shared" ref="AA10:AA15" si="4">SUM(X10:Z10)</f>
        <v>#REF!</v>
      </c>
      <c r="AB10" s="234">
        <f>MIN(I10,M10)</f>
        <v>-50000</v>
      </c>
      <c r="AC10" s="234">
        <f>IF(I10&gt;N10, N10-M10, MAX(I10-M10, 0))</f>
        <v>0</v>
      </c>
      <c r="AD10" s="234">
        <f t="shared" ref="AD10:AD11" si="5">MROUND(0.05*AC10, 1)</f>
        <v>0</v>
      </c>
      <c r="AE10" s="234">
        <f>IF(I10&gt;O10, O10-N10, MAX(I10-N10, 0))</f>
        <v>0</v>
      </c>
      <c r="AF10" s="234">
        <f t="shared" ref="AF10:AF32" si="6">0.2*AE10</f>
        <v>0</v>
      </c>
      <c r="AG10" s="234">
        <f>IF(I10&gt;O10, I10-O10, 0)</f>
        <v>0</v>
      </c>
      <c r="AH10" s="234">
        <f t="shared" ref="AH10:AH32" si="7">0.3*AG10</f>
        <v>0</v>
      </c>
      <c r="AI10" s="234">
        <f>IF(I10&lt;350001,MIN(AD10,2500),0)</f>
        <v>0</v>
      </c>
      <c r="AJ10" s="234">
        <f t="shared" ref="AJ10:AJ37" si="8">AD10+AF10+AH10-AI10</f>
        <v>0</v>
      </c>
      <c r="AK10" s="234">
        <f>IF(I10&gt;10000000, (0.15*AJ10), IF(I10&gt;5000000, 0.1*AJ10, 0))</f>
        <v>0</v>
      </c>
      <c r="AL10" s="234">
        <f t="shared" ref="AL10:AL15" si="9">MROUND(0.03*(AJ10+AK10),1)</f>
        <v>0</v>
      </c>
      <c r="AM10" s="234">
        <f t="shared" ref="AM10:AM15" si="10">SUM(AJ10:AL10)</f>
        <v>0</v>
      </c>
    </row>
    <row r="11" spans="1:39" ht="22.6" customHeight="1" x14ac:dyDescent="0.25">
      <c r="A11" s="166" t="s">
        <v>331</v>
      </c>
      <c r="B11" s="167" t="e">
        <f>B38</f>
        <v>#REF!</v>
      </c>
      <c r="C11" s="167" t="e">
        <f>H10</f>
        <v>#REF!</v>
      </c>
      <c r="D11" s="162" t="e">
        <f t="shared" ref="D11:D37" si="11">B11+C11</f>
        <v>#REF!</v>
      </c>
      <c r="E11" s="168" t="e">
        <f t="shared" ref="E11:E37" si="12">MROUND(AA11,1)</f>
        <v>#REF!</v>
      </c>
      <c r="F11" s="168" t="e">
        <f t="shared" ref="F11:F37" si="13">MROUND(AM11,1)</f>
        <v>#REF!</v>
      </c>
      <c r="G11" s="162" t="e">
        <f t="shared" ref="G11:G37" si="14">MROUND(F11-E11,1)</f>
        <v>#REF!</v>
      </c>
      <c r="H11" s="461"/>
      <c r="I11" s="461"/>
      <c r="J11" s="461"/>
      <c r="K11" s="461"/>
      <c r="L11" s="243"/>
      <c r="M11" s="6">
        <v>250000</v>
      </c>
      <c r="N11" s="6">
        <v>500000</v>
      </c>
      <c r="O11" s="6">
        <v>1000000</v>
      </c>
      <c r="P11" s="234" t="e">
        <f t="shared" ref="P11:P37" si="15">MIN(C11, M11)</f>
        <v>#REF!</v>
      </c>
      <c r="Q11" s="234" t="e">
        <f t="shared" ref="Q11:Q37" si="16">IF(C11&gt;N11, N11-M11, MAX(C11-M11, 0))</f>
        <v>#REF!</v>
      </c>
      <c r="R11" s="234" t="e">
        <f t="shared" si="0"/>
        <v>#REF!</v>
      </c>
      <c r="S11" s="234" t="e">
        <f t="shared" ref="S11:S37" si="17">IF(C11&gt;O11, O11-N11, MAX(C11-N11,0))</f>
        <v>#REF!</v>
      </c>
      <c r="T11" s="234" t="e">
        <f t="shared" si="1"/>
        <v>#REF!</v>
      </c>
      <c r="U11" s="234" t="e">
        <f t="shared" ref="U11:U37" si="18">IF(C11&gt;O11, C11-O11, 0)</f>
        <v>#REF!</v>
      </c>
      <c r="V11" s="234" t="e">
        <f>ROUND(0.3*U11,0)</f>
        <v>#REF!</v>
      </c>
      <c r="W11" s="234" t="e">
        <f>IF(C11&lt;350001,MIN(R11,2500),0)</f>
        <v>#REF!</v>
      </c>
      <c r="X11" s="234" t="e">
        <f t="shared" si="2"/>
        <v>#REF!</v>
      </c>
      <c r="Y11" s="234" t="e">
        <f>IF(C11&gt;10000000, (0.15*X11), IF(C11&gt;5000000, 0.1*X11, 0))</f>
        <v>#REF!</v>
      </c>
      <c r="Z11" s="234" t="e">
        <f t="shared" si="3"/>
        <v>#REF!</v>
      </c>
      <c r="AA11" s="234" t="e">
        <f t="shared" si="4"/>
        <v>#REF!</v>
      </c>
      <c r="AB11" s="234" t="e">
        <f t="shared" ref="AB11:AB37" si="19">MIN(D11,M11)</f>
        <v>#REF!</v>
      </c>
      <c r="AC11" s="234" t="e">
        <f t="shared" ref="AC11:AC37" si="20">IF(D11&gt;N11, N11-M11, MAX(D11-M11, 0))</f>
        <v>#REF!</v>
      </c>
      <c r="AD11" s="234" t="e">
        <f t="shared" si="5"/>
        <v>#REF!</v>
      </c>
      <c r="AE11" s="234" t="e">
        <f t="shared" ref="AE11:AE37" si="21">IF(D11&gt;O11, O11-N11, MAX(D11-N11, 0))</f>
        <v>#REF!</v>
      </c>
      <c r="AF11" s="234" t="e">
        <f t="shared" si="6"/>
        <v>#REF!</v>
      </c>
      <c r="AG11" s="234" t="e">
        <f t="shared" ref="AG11:AG37" si="22">IF(D11&gt;O11, D11-O11, 0)</f>
        <v>#REF!</v>
      </c>
      <c r="AH11" s="234" t="e">
        <f t="shared" si="7"/>
        <v>#REF!</v>
      </c>
      <c r="AI11" s="234" t="e">
        <f>IF(D11&lt;350001,MIN(AD11,2500),0)</f>
        <v>#REF!</v>
      </c>
      <c r="AJ11" s="234" t="e">
        <f t="shared" si="8"/>
        <v>#REF!</v>
      </c>
      <c r="AK11" s="234" t="e">
        <f>IF(D11&gt;10000000, (0.15*AJ11), IF(D11&gt;5000000, 0.1*AJ11, 0))</f>
        <v>#REF!</v>
      </c>
      <c r="AL11" s="234" t="e">
        <f t="shared" si="9"/>
        <v>#REF!</v>
      </c>
      <c r="AM11" s="234" t="e">
        <f t="shared" si="10"/>
        <v>#REF!</v>
      </c>
    </row>
    <row r="12" spans="1:39" ht="22.6" customHeight="1" x14ac:dyDescent="0.25">
      <c r="A12" s="166" t="s">
        <v>100</v>
      </c>
      <c r="B12" s="230" t="e">
        <f>Introduction!#REF!</f>
        <v>#REF!</v>
      </c>
      <c r="C12" s="230" t="e">
        <f>Introduction!#REF!</f>
        <v>#REF!</v>
      </c>
      <c r="D12" s="162" t="e">
        <f t="shared" si="11"/>
        <v>#REF!</v>
      </c>
      <c r="E12" s="168"/>
      <c r="F12" s="168"/>
      <c r="G12" s="162"/>
      <c r="H12" s="461"/>
      <c r="I12" s="461"/>
      <c r="J12" s="461"/>
      <c r="K12" s="461"/>
      <c r="L12" s="243" t="s">
        <v>100</v>
      </c>
      <c r="M12" s="244">
        <v>250000</v>
      </c>
      <c r="N12" s="244">
        <v>500000</v>
      </c>
      <c r="O12" s="244">
        <v>1000000</v>
      </c>
      <c r="P12" s="245" t="e">
        <f t="shared" ref="P12" si="23">MIN(C12, M12)</f>
        <v>#REF!</v>
      </c>
      <c r="Q12" s="245" t="e">
        <f t="shared" ref="Q12" si="24">IF(C12&gt;N12, N12-M12, MAX(C12-M12, 0))</f>
        <v>#REF!</v>
      </c>
      <c r="R12" s="245" t="e">
        <f>MROUND(0.05*Q12, 1)</f>
        <v>#REF!</v>
      </c>
      <c r="S12" s="245" t="e">
        <f t="shared" ref="S12" si="25">IF(C12&gt;O12, O12-N12, MAX(C12-N12,0))</f>
        <v>#REF!</v>
      </c>
      <c r="T12" s="245" t="e">
        <f t="shared" ref="T12" si="26">0.2*S12</f>
        <v>#REF!</v>
      </c>
      <c r="U12" s="245" t="e">
        <f t="shared" ref="U12" si="27">IF(C12&gt;O12, C12-O12, 0)</f>
        <v>#REF!</v>
      </c>
      <c r="V12" s="245" t="e">
        <f t="shared" ref="V12" si="28">0.3*U12</f>
        <v>#REF!</v>
      </c>
      <c r="W12" s="245" t="e">
        <f>IF(C12&lt;350001,MIN(R12,2500),0)</f>
        <v>#REF!</v>
      </c>
      <c r="X12" s="245" t="e">
        <f t="shared" ref="X12" si="29">R12+T12+V12-W12</f>
        <v>#REF!</v>
      </c>
      <c r="Y12" s="245" t="e">
        <f>IF(C12&gt;10000000,0.15*X12,0)</f>
        <v>#REF!</v>
      </c>
      <c r="Z12" s="245" t="e">
        <f t="shared" si="3"/>
        <v>#REF!</v>
      </c>
      <c r="AA12" s="245" t="e">
        <f t="shared" si="4"/>
        <v>#REF!</v>
      </c>
      <c r="AB12" s="245" t="e">
        <f t="shared" ref="AB12" si="30">MIN(D12,M12)</f>
        <v>#REF!</v>
      </c>
      <c r="AC12" s="245" t="e">
        <f t="shared" ref="AC12" si="31">IF(D12&gt;N12, N12-M12, MAX(D12-M12, 0))</f>
        <v>#REF!</v>
      </c>
      <c r="AD12" s="245" t="e">
        <f>MROUND(0.05*AC12, 1)</f>
        <v>#REF!</v>
      </c>
      <c r="AE12" s="245" t="e">
        <f t="shared" ref="AE12" si="32">IF(D12&gt;O12, O12-N12, MAX(D12-N12, 0))</f>
        <v>#REF!</v>
      </c>
      <c r="AF12" s="245" t="e">
        <f t="shared" ref="AF12" si="33">0.2*AE12</f>
        <v>#REF!</v>
      </c>
      <c r="AG12" s="245" t="e">
        <f t="shared" ref="AG12" si="34">IF(D12&gt;O12, D12-O12, 0)</f>
        <v>#REF!</v>
      </c>
      <c r="AH12" s="245" t="e">
        <f t="shared" ref="AH12" si="35">0.3*AG12</f>
        <v>#REF!</v>
      </c>
      <c r="AI12" s="245" t="e">
        <f>IF(D12&lt;350001,MIN(AD12,2500),0)</f>
        <v>#REF!</v>
      </c>
      <c r="AJ12" s="245" t="e">
        <f t="shared" ref="AJ12" si="36">AD12+AF12+AH12-AI12</f>
        <v>#REF!</v>
      </c>
      <c r="AK12" s="245" t="e">
        <f>IF(D12&gt;10000000, 0.15*AJ12, 0)</f>
        <v>#REF!</v>
      </c>
      <c r="AL12" s="245" t="e">
        <f t="shared" si="9"/>
        <v>#REF!</v>
      </c>
      <c r="AM12" s="245" t="e">
        <f t="shared" si="10"/>
        <v>#REF!</v>
      </c>
    </row>
    <row r="13" spans="1:39" ht="22.6" customHeight="1" x14ac:dyDescent="0.25">
      <c r="A13" s="166" t="s">
        <v>381</v>
      </c>
      <c r="B13" s="173" t="e">
        <f>Introduction!#REF!</f>
        <v>#REF!</v>
      </c>
      <c r="C13" s="173" t="e">
        <f>Introduction!#REF!</f>
        <v>#REF!</v>
      </c>
      <c r="D13" s="162" t="e">
        <f t="shared" si="11"/>
        <v>#REF!</v>
      </c>
      <c r="E13" s="168" t="e">
        <f t="shared" si="12"/>
        <v>#REF!</v>
      </c>
      <c r="F13" s="168" t="e">
        <f t="shared" si="13"/>
        <v>#REF!</v>
      </c>
      <c r="G13" s="162" t="e">
        <f t="shared" si="14"/>
        <v>#REF!</v>
      </c>
      <c r="H13" s="461"/>
      <c r="I13" s="461"/>
      <c r="J13" s="461"/>
      <c r="K13" s="461"/>
      <c r="L13" s="243" t="s">
        <v>381</v>
      </c>
      <c r="M13" s="244">
        <v>250000</v>
      </c>
      <c r="N13" s="244">
        <v>500000</v>
      </c>
      <c r="O13" s="244">
        <v>1000000</v>
      </c>
      <c r="P13" s="245" t="e">
        <f t="shared" si="15"/>
        <v>#REF!</v>
      </c>
      <c r="Q13" s="245" t="e">
        <f t="shared" si="16"/>
        <v>#REF!</v>
      </c>
      <c r="R13" s="245" t="e">
        <f t="shared" ref="R13:R32" si="37">MROUND(0.1*Q13, 1)</f>
        <v>#REF!</v>
      </c>
      <c r="S13" s="245" t="e">
        <f t="shared" si="17"/>
        <v>#REF!</v>
      </c>
      <c r="T13" s="245" t="e">
        <f t="shared" si="1"/>
        <v>#REF!</v>
      </c>
      <c r="U13" s="245" t="e">
        <f t="shared" si="18"/>
        <v>#REF!</v>
      </c>
      <c r="V13" s="245" t="e">
        <f t="shared" ref="V13:V32" si="38">0.3*U13</f>
        <v>#REF!</v>
      </c>
      <c r="W13" s="245" t="e">
        <f>IF(C13&lt;500001,MIN(R13,5000),0)</f>
        <v>#REF!</v>
      </c>
      <c r="X13" s="245" t="e">
        <f t="shared" si="2"/>
        <v>#REF!</v>
      </c>
      <c r="Y13" s="245" t="e">
        <f>IF(C13&gt;10000000,0.15*X13,0)</f>
        <v>#REF!</v>
      </c>
      <c r="Z13" s="245" t="e">
        <f t="shared" si="3"/>
        <v>#REF!</v>
      </c>
      <c r="AA13" s="245" t="e">
        <f t="shared" si="4"/>
        <v>#REF!</v>
      </c>
      <c r="AB13" s="245" t="e">
        <f t="shared" si="19"/>
        <v>#REF!</v>
      </c>
      <c r="AC13" s="245" t="e">
        <f t="shared" si="20"/>
        <v>#REF!</v>
      </c>
      <c r="AD13" s="245" t="e">
        <f t="shared" ref="AD13:AD32" si="39">MROUND(0.1*AC13, 1)</f>
        <v>#REF!</v>
      </c>
      <c r="AE13" s="245" t="e">
        <f t="shared" si="21"/>
        <v>#REF!</v>
      </c>
      <c r="AF13" s="245" t="e">
        <f t="shared" si="6"/>
        <v>#REF!</v>
      </c>
      <c r="AG13" s="245" t="e">
        <f t="shared" si="22"/>
        <v>#REF!</v>
      </c>
      <c r="AH13" s="245" t="e">
        <f t="shared" si="7"/>
        <v>#REF!</v>
      </c>
      <c r="AI13" s="245" t="e">
        <f>IF(D13&lt;500001,MIN(AD13,5000),0)</f>
        <v>#REF!</v>
      </c>
      <c r="AJ13" s="245" t="e">
        <f t="shared" si="8"/>
        <v>#REF!</v>
      </c>
      <c r="AK13" s="245" t="e">
        <f>IF(D13&gt;10000000, 0.15*AJ13, 0)</f>
        <v>#REF!</v>
      </c>
      <c r="AL13" s="245" t="e">
        <f t="shared" si="9"/>
        <v>#REF!</v>
      </c>
      <c r="AM13" s="245" t="e">
        <f t="shared" si="10"/>
        <v>#REF!</v>
      </c>
    </row>
    <row r="14" spans="1:39" ht="22.6" customHeight="1" x14ac:dyDescent="0.25">
      <c r="A14" s="166" t="s">
        <v>382</v>
      </c>
      <c r="B14" s="173" t="e">
        <f>Introduction!#REF!</f>
        <v>#REF!</v>
      </c>
      <c r="C14" s="173" t="e">
        <f>Introduction!#REF!</f>
        <v>#REF!</v>
      </c>
      <c r="D14" s="162" t="e">
        <f t="shared" si="11"/>
        <v>#REF!</v>
      </c>
      <c r="E14" s="168" t="e">
        <f t="shared" si="12"/>
        <v>#REF!</v>
      </c>
      <c r="F14" s="168" t="e">
        <f t="shared" si="13"/>
        <v>#REF!</v>
      </c>
      <c r="G14" s="162" t="e">
        <f t="shared" si="14"/>
        <v>#REF!</v>
      </c>
      <c r="H14" s="461"/>
      <c r="I14" s="461"/>
      <c r="J14" s="461"/>
      <c r="K14" s="461"/>
      <c r="L14" s="243" t="s">
        <v>382</v>
      </c>
      <c r="M14" s="6">
        <v>250000</v>
      </c>
      <c r="N14" s="6">
        <v>500000</v>
      </c>
      <c r="O14" s="6">
        <v>1000000</v>
      </c>
      <c r="P14" s="234" t="e">
        <f t="shared" si="15"/>
        <v>#REF!</v>
      </c>
      <c r="Q14" s="234" t="e">
        <f t="shared" si="16"/>
        <v>#REF!</v>
      </c>
      <c r="R14" s="234" t="e">
        <f t="shared" si="37"/>
        <v>#REF!</v>
      </c>
      <c r="S14" s="234" t="e">
        <f t="shared" si="17"/>
        <v>#REF!</v>
      </c>
      <c r="T14" s="234" t="e">
        <f t="shared" si="1"/>
        <v>#REF!</v>
      </c>
      <c r="U14" s="234" t="e">
        <f t="shared" si="18"/>
        <v>#REF!</v>
      </c>
      <c r="V14" s="234" t="e">
        <f t="shared" si="38"/>
        <v>#REF!</v>
      </c>
      <c r="W14" s="234" t="e">
        <f>IF(C14&lt;500001,MIN(R14,2000),0)</f>
        <v>#REF!</v>
      </c>
      <c r="X14" s="234" t="e">
        <f t="shared" si="2"/>
        <v>#REF!</v>
      </c>
      <c r="Y14" s="234" t="e">
        <f>IF(C14&gt;10000000,0.12*X14,0)</f>
        <v>#REF!</v>
      </c>
      <c r="Z14" s="234" t="e">
        <f t="shared" si="3"/>
        <v>#REF!</v>
      </c>
      <c r="AA14" s="234" t="e">
        <f t="shared" si="4"/>
        <v>#REF!</v>
      </c>
      <c r="AB14" s="234" t="e">
        <f t="shared" si="19"/>
        <v>#REF!</v>
      </c>
      <c r="AC14" s="234" t="e">
        <f t="shared" si="20"/>
        <v>#REF!</v>
      </c>
      <c r="AD14" s="234" t="e">
        <f t="shared" si="39"/>
        <v>#REF!</v>
      </c>
      <c r="AE14" s="234" t="e">
        <f t="shared" si="21"/>
        <v>#REF!</v>
      </c>
      <c r="AF14" s="234" t="e">
        <f t="shared" si="6"/>
        <v>#REF!</v>
      </c>
      <c r="AG14" s="234" t="e">
        <f t="shared" si="22"/>
        <v>#REF!</v>
      </c>
      <c r="AH14" s="234" t="e">
        <f t="shared" si="7"/>
        <v>#REF!</v>
      </c>
      <c r="AI14" s="234" t="e">
        <f>IF(D14&lt;500001,MIN(AD14,2000),0)</f>
        <v>#REF!</v>
      </c>
      <c r="AJ14" s="234" t="e">
        <f t="shared" si="8"/>
        <v>#REF!</v>
      </c>
      <c r="AK14" s="234" t="e">
        <f>IF(D14&gt;10000000, 0.12*AJ14, 0)</f>
        <v>#REF!</v>
      </c>
      <c r="AL14" s="234" t="e">
        <f t="shared" si="9"/>
        <v>#REF!</v>
      </c>
      <c r="AM14" s="234" t="e">
        <f t="shared" si="10"/>
        <v>#REF!</v>
      </c>
    </row>
    <row r="15" spans="1:39" ht="22.6" customHeight="1" x14ac:dyDescent="0.25">
      <c r="A15" s="166" t="s">
        <v>383</v>
      </c>
      <c r="B15" s="173" t="e">
        <f>Introduction!#REF!</f>
        <v>#REF!</v>
      </c>
      <c r="C15" s="173" t="e">
        <f>Introduction!#REF!</f>
        <v>#REF!</v>
      </c>
      <c r="D15" s="162" t="e">
        <f t="shared" si="11"/>
        <v>#REF!</v>
      </c>
      <c r="E15" s="168" t="e">
        <f t="shared" si="12"/>
        <v>#REF!</v>
      </c>
      <c r="F15" s="168" t="e">
        <f t="shared" si="13"/>
        <v>#REF!</v>
      </c>
      <c r="G15" s="162" t="e">
        <f t="shared" si="14"/>
        <v>#REF!</v>
      </c>
      <c r="H15" s="461"/>
      <c r="I15" s="461"/>
      <c r="J15" s="461"/>
      <c r="K15" s="461"/>
      <c r="L15" s="243" t="s">
        <v>383</v>
      </c>
      <c r="M15" s="6">
        <v>250000</v>
      </c>
      <c r="N15" s="6">
        <v>500000</v>
      </c>
      <c r="O15" s="6">
        <v>1000000</v>
      </c>
      <c r="P15" s="234" t="e">
        <f t="shared" si="15"/>
        <v>#REF!</v>
      </c>
      <c r="Q15" s="234" t="e">
        <f t="shared" si="16"/>
        <v>#REF!</v>
      </c>
      <c r="R15" s="234" t="e">
        <f t="shared" si="37"/>
        <v>#REF!</v>
      </c>
      <c r="S15" s="234" t="e">
        <f t="shared" si="17"/>
        <v>#REF!</v>
      </c>
      <c r="T15" s="234" t="e">
        <f t="shared" si="1"/>
        <v>#REF!</v>
      </c>
      <c r="U15" s="234" t="e">
        <f t="shared" si="18"/>
        <v>#REF!</v>
      </c>
      <c r="V15" s="234" t="e">
        <f t="shared" si="38"/>
        <v>#REF!</v>
      </c>
      <c r="W15" s="234" t="e">
        <f>IF(C15&lt;500001,MIN(R15,2000),0)</f>
        <v>#REF!</v>
      </c>
      <c r="X15" s="234" t="e">
        <f t="shared" si="2"/>
        <v>#REF!</v>
      </c>
      <c r="Y15" s="234" t="e">
        <f>IF(C15&gt;10000000,0.1*X15,0)</f>
        <v>#REF!</v>
      </c>
      <c r="Z15" s="234" t="e">
        <f t="shared" si="3"/>
        <v>#REF!</v>
      </c>
      <c r="AA15" s="234" t="e">
        <f t="shared" si="4"/>
        <v>#REF!</v>
      </c>
      <c r="AB15" s="234" t="e">
        <f t="shared" si="19"/>
        <v>#REF!</v>
      </c>
      <c r="AC15" s="234" t="e">
        <f t="shared" si="20"/>
        <v>#REF!</v>
      </c>
      <c r="AD15" s="234" t="e">
        <f t="shared" si="39"/>
        <v>#REF!</v>
      </c>
      <c r="AE15" s="234" t="e">
        <f t="shared" si="21"/>
        <v>#REF!</v>
      </c>
      <c r="AF15" s="234" t="e">
        <f t="shared" si="6"/>
        <v>#REF!</v>
      </c>
      <c r="AG15" s="234" t="e">
        <f t="shared" si="22"/>
        <v>#REF!</v>
      </c>
      <c r="AH15" s="234" t="e">
        <f t="shared" si="7"/>
        <v>#REF!</v>
      </c>
      <c r="AI15" s="234" t="e">
        <f>IF(D15&lt;500001,MIN(AD15,2000),0)</f>
        <v>#REF!</v>
      </c>
      <c r="AJ15" s="234" t="e">
        <f t="shared" si="8"/>
        <v>#REF!</v>
      </c>
      <c r="AK15" s="234" t="e">
        <f>IF(D15&gt;10000000, 0.1*AJ15, 0)</f>
        <v>#REF!</v>
      </c>
      <c r="AL15" s="234" t="e">
        <f t="shared" si="9"/>
        <v>#REF!</v>
      </c>
      <c r="AM15" s="234" t="e">
        <f t="shared" si="10"/>
        <v>#REF!</v>
      </c>
    </row>
    <row r="16" spans="1:39" ht="22.6" customHeight="1" x14ac:dyDescent="0.25">
      <c r="A16" s="166" t="s">
        <v>384</v>
      </c>
      <c r="B16" s="173" t="e">
        <f>Introduction!#REF!</f>
        <v>#REF!</v>
      </c>
      <c r="C16" s="173" t="e">
        <f>Introduction!#REF!</f>
        <v>#REF!</v>
      </c>
      <c r="D16" s="162" t="e">
        <f t="shared" si="11"/>
        <v>#REF!</v>
      </c>
      <c r="E16" s="168" t="e">
        <f t="shared" si="12"/>
        <v>#REF!</v>
      </c>
      <c r="F16" s="168" t="e">
        <f t="shared" si="13"/>
        <v>#REF!</v>
      </c>
      <c r="G16" s="162" t="e">
        <f t="shared" si="14"/>
        <v>#REF!</v>
      </c>
      <c r="H16" s="461"/>
      <c r="I16" s="461"/>
      <c r="J16" s="461"/>
      <c r="K16" s="461"/>
      <c r="L16" s="243" t="s">
        <v>384</v>
      </c>
      <c r="M16" s="6">
        <v>200000</v>
      </c>
      <c r="N16" s="6">
        <v>500000</v>
      </c>
      <c r="O16" s="6">
        <v>1000000</v>
      </c>
      <c r="P16" s="234" t="e">
        <f t="shared" si="15"/>
        <v>#REF!</v>
      </c>
      <c r="Q16" s="234" t="e">
        <f t="shared" si="16"/>
        <v>#REF!</v>
      </c>
      <c r="R16" s="234" t="e">
        <f t="shared" si="37"/>
        <v>#REF!</v>
      </c>
      <c r="S16" s="234" t="e">
        <f t="shared" si="17"/>
        <v>#REF!</v>
      </c>
      <c r="T16" s="234" t="e">
        <f t="shared" si="1"/>
        <v>#REF!</v>
      </c>
      <c r="U16" s="234" t="e">
        <f t="shared" si="18"/>
        <v>#REF!</v>
      </c>
      <c r="V16" s="234" t="e">
        <f t="shared" si="38"/>
        <v>#REF!</v>
      </c>
      <c r="W16" s="234" t="e">
        <f>IF(C16&lt;500001,MIN(R16,2000),0)</f>
        <v>#REF!</v>
      </c>
      <c r="X16" s="234" t="e">
        <f t="shared" si="2"/>
        <v>#REF!</v>
      </c>
      <c r="Y16" s="234" t="e">
        <f>IF(C16&gt;10000000,0.1*X16,0)</f>
        <v>#REF!</v>
      </c>
      <c r="Z16" s="234" t="e">
        <f t="shared" ref="Z16:Z23" si="40">MROUND(0.03*X16,1)</f>
        <v>#REF!</v>
      </c>
      <c r="AA16" s="234" t="e">
        <f t="shared" ref="AA16:AA37" si="41">X16+Z16</f>
        <v>#REF!</v>
      </c>
      <c r="AB16" s="234" t="e">
        <f t="shared" si="19"/>
        <v>#REF!</v>
      </c>
      <c r="AC16" s="234" t="e">
        <f t="shared" si="20"/>
        <v>#REF!</v>
      </c>
      <c r="AD16" s="234" t="e">
        <f t="shared" si="39"/>
        <v>#REF!</v>
      </c>
      <c r="AE16" s="234" t="e">
        <f t="shared" si="21"/>
        <v>#REF!</v>
      </c>
      <c r="AF16" s="234" t="e">
        <f t="shared" si="6"/>
        <v>#REF!</v>
      </c>
      <c r="AG16" s="234" t="e">
        <f t="shared" si="22"/>
        <v>#REF!</v>
      </c>
      <c r="AH16" s="234" t="e">
        <f t="shared" si="7"/>
        <v>#REF!</v>
      </c>
      <c r="AI16" s="234" t="e">
        <f>IF(D16&lt;500001,MIN(AD16,2000),0)</f>
        <v>#REF!</v>
      </c>
      <c r="AJ16" s="234" t="e">
        <f t="shared" si="8"/>
        <v>#REF!</v>
      </c>
      <c r="AK16" s="234" t="e">
        <f>IF(D16&gt;10000000, 0.1*AJ16, 0)</f>
        <v>#REF!</v>
      </c>
      <c r="AL16" s="234" t="e">
        <f t="shared" ref="AL16:AL23" si="42">MROUND(0.03*AJ16,1)</f>
        <v>#REF!</v>
      </c>
      <c r="AM16" s="234" t="e">
        <f t="shared" ref="AM16:AM37" si="43">AJ16+AL16</f>
        <v>#REF!</v>
      </c>
    </row>
    <row r="17" spans="1:39" ht="22.6" customHeight="1" x14ac:dyDescent="0.25">
      <c r="A17" s="166" t="s">
        <v>385</v>
      </c>
      <c r="B17" s="173" t="e">
        <f>Introduction!#REF!</f>
        <v>#REF!</v>
      </c>
      <c r="C17" s="173" t="e">
        <f>Introduction!#REF!</f>
        <v>#REF!</v>
      </c>
      <c r="D17" s="162" t="e">
        <f t="shared" si="11"/>
        <v>#REF!</v>
      </c>
      <c r="E17" s="168" t="e">
        <f t="shared" si="12"/>
        <v>#REF!</v>
      </c>
      <c r="F17" s="168" t="e">
        <f t="shared" si="13"/>
        <v>#REF!</v>
      </c>
      <c r="G17" s="162" t="e">
        <f t="shared" si="14"/>
        <v>#REF!</v>
      </c>
      <c r="H17" s="461"/>
      <c r="I17" s="461"/>
      <c r="J17" s="461"/>
      <c r="K17" s="461"/>
      <c r="L17" s="246" t="s">
        <v>385</v>
      </c>
      <c r="M17" s="6">
        <v>200000</v>
      </c>
      <c r="N17" s="6">
        <v>500000</v>
      </c>
      <c r="O17" s="6">
        <v>1000000</v>
      </c>
      <c r="P17" s="234" t="e">
        <f t="shared" si="15"/>
        <v>#REF!</v>
      </c>
      <c r="Q17" s="234" t="e">
        <f t="shared" si="16"/>
        <v>#REF!</v>
      </c>
      <c r="R17" s="234" t="e">
        <f t="shared" si="37"/>
        <v>#REF!</v>
      </c>
      <c r="S17" s="234" t="e">
        <f t="shared" si="17"/>
        <v>#REF!</v>
      </c>
      <c r="T17" s="234" t="e">
        <f t="shared" si="1"/>
        <v>#REF!</v>
      </c>
      <c r="U17" s="234" t="e">
        <f t="shared" si="18"/>
        <v>#REF!</v>
      </c>
      <c r="V17" s="234" t="e">
        <f t="shared" si="38"/>
        <v>#REF!</v>
      </c>
      <c r="W17" s="234">
        <v>0</v>
      </c>
      <c r="X17" s="234" t="e">
        <f t="shared" si="2"/>
        <v>#REF!</v>
      </c>
      <c r="Y17" s="234">
        <v>0</v>
      </c>
      <c r="Z17" s="234" t="e">
        <f t="shared" si="40"/>
        <v>#REF!</v>
      </c>
      <c r="AA17" s="234" t="e">
        <f t="shared" si="41"/>
        <v>#REF!</v>
      </c>
      <c r="AB17" s="234" t="e">
        <f t="shared" si="19"/>
        <v>#REF!</v>
      </c>
      <c r="AC17" s="234" t="e">
        <f t="shared" si="20"/>
        <v>#REF!</v>
      </c>
      <c r="AD17" s="234" t="e">
        <f t="shared" si="39"/>
        <v>#REF!</v>
      </c>
      <c r="AE17" s="234" t="e">
        <f t="shared" si="21"/>
        <v>#REF!</v>
      </c>
      <c r="AF17" s="234" t="e">
        <f t="shared" si="6"/>
        <v>#REF!</v>
      </c>
      <c r="AG17" s="234" t="e">
        <f t="shared" si="22"/>
        <v>#REF!</v>
      </c>
      <c r="AH17" s="234" t="e">
        <f t="shared" si="7"/>
        <v>#REF!</v>
      </c>
      <c r="AI17" s="234">
        <v>0</v>
      </c>
      <c r="AJ17" s="234" t="e">
        <f t="shared" si="8"/>
        <v>#REF!</v>
      </c>
      <c r="AK17" s="234">
        <v>0</v>
      </c>
      <c r="AL17" s="234" t="e">
        <f t="shared" si="42"/>
        <v>#REF!</v>
      </c>
      <c r="AM17" s="234" t="e">
        <f t="shared" si="43"/>
        <v>#REF!</v>
      </c>
    </row>
    <row r="18" spans="1:39" ht="22.6" customHeight="1" x14ac:dyDescent="0.25">
      <c r="A18" s="166" t="s">
        <v>386</v>
      </c>
      <c r="B18" s="173" t="e">
        <f>Introduction!#REF!</f>
        <v>#REF!</v>
      </c>
      <c r="C18" s="173" t="e">
        <f>Introduction!#REF!</f>
        <v>#REF!</v>
      </c>
      <c r="D18" s="162" t="e">
        <f t="shared" si="11"/>
        <v>#REF!</v>
      </c>
      <c r="E18" s="168" t="e">
        <f t="shared" si="12"/>
        <v>#REF!</v>
      </c>
      <c r="F18" s="168" t="e">
        <f t="shared" si="13"/>
        <v>#REF!</v>
      </c>
      <c r="G18" s="162" t="e">
        <f t="shared" si="14"/>
        <v>#REF!</v>
      </c>
      <c r="H18" s="461"/>
      <c r="I18" s="461"/>
      <c r="J18" s="461"/>
      <c r="K18" s="461"/>
      <c r="L18" s="243" t="s">
        <v>386</v>
      </c>
      <c r="M18" s="6">
        <f>IF([2]Profile!G$21=1, 180000, 190000)</f>
        <v>180000</v>
      </c>
      <c r="N18" s="6">
        <v>500000</v>
      </c>
      <c r="O18" s="6">
        <v>800000</v>
      </c>
      <c r="P18" s="234" t="e">
        <f t="shared" si="15"/>
        <v>#REF!</v>
      </c>
      <c r="Q18" s="234" t="e">
        <f t="shared" si="16"/>
        <v>#REF!</v>
      </c>
      <c r="R18" s="234" t="e">
        <f t="shared" si="37"/>
        <v>#REF!</v>
      </c>
      <c r="S18" s="234" t="e">
        <f t="shared" si="17"/>
        <v>#REF!</v>
      </c>
      <c r="T18" s="234" t="e">
        <f t="shared" si="1"/>
        <v>#REF!</v>
      </c>
      <c r="U18" s="234" t="e">
        <f t="shared" si="18"/>
        <v>#REF!</v>
      </c>
      <c r="V18" s="234" t="e">
        <f t="shared" si="38"/>
        <v>#REF!</v>
      </c>
      <c r="W18" s="234">
        <v>0</v>
      </c>
      <c r="X18" s="234" t="e">
        <f t="shared" si="2"/>
        <v>#REF!</v>
      </c>
      <c r="Y18" s="234">
        <v>0</v>
      </c>
      <c r="Z18" s="234" t="e">
        <f t="shared" si="40"/>
        <v>#REF!</v>
      </c>
      <c r="AA18" s="234" t="e">
        <f t="shared" si="41"/>
        <v>#REF!</v>
      </c>
      <c r="AB18" s="234" t="e">
        <f t="shared" si="19"/>
        <v>#REF!</v>
      </c>
      <c r="AC18" s="234" t="e">
        <f t="shared" si="20"/>
        <v>#REF!</v>
      </c>
      <c r="AD18" s="234" t="e">
        <f t="shared" si="39"/>
        <v>#REF!</v>
      </c>
      <c r="AE18" s="234" t="e">
        <f t="shared" si="21"/>
        <v>#REF!</v>
      </c>
      <c r="AF18" s="234" t="e">
        <f t="shared" si="6"/>
        <v>#REF!</v>
      </c>
      <c r="AG18" s="234" t="e">
        <f t="shared" si="22"/>
        <v>#REF!</v>
      </c>
      <c r="AH18" s="234" t="e">
        <f t="shared" si="7"/>
        <v>#REF!</v>
      </c>
      <c r="AI18" s="234">
        <v>0</v>
      </c>
      <c r="AJ18" s="234" t="e">
        <f t="shared" si="8"/>
        <v>#REF!</v>
      </c>
      <c r="AK18" s="234">
        <v>0</v>
      </c>
      <c r="AL18" s="234" t="e">
        <f t="shared" si="42"/>
        <v>#REF!</v>
      </c>
      <c r="AM18" s="234" t="e">
        <f t="shared" si="43"/>
        <v>#REF!</v>
      </c>
    </row>
    <row r="19" spans="1:39" ht="22.6" customHeight="1" x14ac:dyDescent="0.25">
      <c r="A19" s="166" t="s">
        <v>387</v>
      </c>
      <c r="B19" s="173" t="e">
        <f>Introduction!#REF!</f>
        <v>#REF!</v>
      </c>
      <c r="C19" s="173" t="e">
        <f>Introduction!#REF!</f>
        <v>#REF!</v>
      </c>
      <c r="D19" s="162" t="e">
        <f t="shared" si="11"/>
        <v>#REF!</v>
      </c>
      <c r="E19" s="168" t="e">
        <f t="shared" si="12"/>
        <v>#REF!</v>
      </c>
      <c r="F19" s="168" t="e">
        <f t="shared" si="13"/>
        <v>#REF!</v>
      </c>
      <c r="G19" s="162" t="e">
        <f t="shared" si="14"/>
        <v>#REF!</v>
      </c>
      <c r="H19" s="461"/>
      <c r="I19" s="461"/>
      <c r="J19" s="461"/>
      <c r="K19" s="461"/>
      <c r="L19" s="243" t="s">
        <v>387</v>
      </c>
      <c r="M19" s="6">
        <f>IF([2]Profile!G$21=1, 160000, 190000)</f>
        <v>160000</v>
      </c>
      <c r="N19" s="6">
        <v>500000</v>
      </c>
      <c r="O19" s="6">
        <v>800000</v>
      </c>
      <c r="P19" s="234" t="e">
        <f t="shared" si="15"/>
        <v>#REF!</v>
      </c>
      <c r="Q19" s="234" t="e">
        <f t="shared" si="16"/>
        <v>#REF!</v>
      </c>
      <c r="R19" s="234" t="e">
        <f t="shared" si="37"/>
        <v>#REF!</v>
      </c>
      <c r="S19" s="234" t="e">
        <f t="shared" si="17"/>
        <v>#REF!</v>
      </c>
      <c r="T19" s="234" t="e">
        <f t="shared" si="1"/>
        <v>#REF!</v>
      </c>
      <c r="U19" s="234" t="e">
        <f t="shared" si="18"/>
        <v>#REF!</v>
      </c>
      <c r="V19" s="234" t="e">
        <f t="shared" si="38"/>
        <v>#REF!</v>
      </c>
      <c r="W19" s="234">
        <v>0</v>
      </c>
      <c r="X19" s="234" t="e">
        <f t="shared" si="2"/>
        <v>#REF!</v>
      </c>
      <c r="Y19" s="234">
        <v>0</v>
      </c>
      <c r="Z19" s="234" t="e">
        <f t="shared" si="40"/>
        <v>#REF!</v>
      </c>
      <c r="AA19" s="234" t="e">
        <f t="shared" si="41"/>
        <v>#REF!</v>
      </c>
      <c r="AB19" s="234" t="e">
        <f t="shared" si="19"/>
        <v>#REF!</v>
      </c>
      <c r="AC19" s="234" t="e">
        <f t="shared" si="20"/>
        <v>#REF!</v>
      </c>
      <c r="AD19" s="234" t="e">
        <f t="shared" si="39"/>
        <v>#REF!</v>
      </c>
      <c r="AE19" s="234" t="e">
        <f t="shared" si="21"/>
        <v>#REF!</v>
      </c>
      <c r="AF19" s="234" t="e">
        <f t="shared" si="6"/>
        <v>#REF!</v>
      </c>
      <c r="AG19" s="234" t="e">
        <f t="shared" si="22"/>
        <v>#REF!</v>
      </c>
      <c r="AH19" s="234" t="e">
        <f t="shared" si="7"/>
        <v>#REF!</v>
      </c>
      <c r="AI19" s="234">
        <v>0</v>
      </c>
      <c r="AJ19" s="234" t="e">
        <f t="shared" si="8"/>
        <v>#REF!</v>
      </c>
      <c r="AK19" s="234">
        <v>0</v>
      </c>
      <c r="AL19" s="234" t="e">
        <f t="shared" si="42"/>
        <v>#REF!</v>
      </c>
      <c r="AM19" s="234" t="e">
        <f t="shared" si="43"/>
        <v>#REF!</v>
      </c>
    </row>
    <row r="20" spans="1:39" ht="22.6" customHeight="1" x14ac:dyDescent="0.25">
      <c r="A20" s="166" t="s">
        <v>388</v>
      </c>
      <c r="B20" s="173" t="e">
        <f>Introduction!#REF!</f>
        <v>#REF!</v>
      </c>
      <c r="C20" s="173" t="e">
        <f>Introduction!#REF!</f>
        <v>#REF!</v>
      </c>
      <c r="D20" s="162" t="e">
        <f t="shared" si="11"/>
        <v>#REF!</v>
      </c>
      <c r="E20" s="168" t="e">
        <f t="shared" si="12"/>
        <v>#REF!</v>
      </c>
      <c r="F20" s="168" t="e">
        <f t="shared" si="13"/>
        <v>#REF!</v>
      </c>
      <c r="G20" s="162" t="e">
        <f t="shared" si="14"/>
        <v>#REF!</v>
      </c>
      <c r="H20" s="461"/>
      <c r="I20" s="461"/>
      <c r="J20" s="461"/>
      <c r="K20" s="461"/>
      <c r="L20" s="243" t="s">
        <v>388</v>
      </c>
      <c r="M20" s="6">
        <f>IF([2]Profile!G$21=1, 160000, 190000)</f>
        <v>160000</v>
      </c>
      <c r="N20" s="6">
        <v>300000</v>
      </c>
      <c r="O20" s="6">
        <v>500000</v>
      </c>
      <c r="P20" s="234" t="e">
        <f t="shared" si="15"/>
        <v>#REF!</v>
      </c>
      <c r="Q20" s="234" t="e">
        <f t="shared" si="16"/>
        <v>#REF!</v>
      </c>
      <c r="R20" s="234" t="e">
        <f t="shared" si="37"/>
        <v>#REF!</v>
      </c>
      <c r="S20" s="234" t="e">
        <f t="shared" si="17"/>
        <v>#REF!</v>
      </c>
      <c r="T20" s="234" t="e">
        <f t="shared" si="1"/>
        <v>#REF!</v>
      </c>
      <c r="U20" s="234" t="e">
        <f t="shared" si="18"/>
        <v>#REF!</v>
      </c>
      <c r="V20" s="234" t="e">
        <f t="shared" si="38"/>
        <v>#REF!</v>
      </c>
      <c r="W20" s="234">
        <v>0</v>
      </c>
      <c r="X20" s="234" t="e">
        <f t="shared" si="2"/>
        <v>#REF!</v>
      </c>
      <c r="Y20" s="234">
        <v>0</v>
      </c>
      <c r="Z20" s="234" t="e">
        <f t="shared" si="40"/>
        <v>#REF!</v>
      </c>
      <c r="AA20" s="234" t="e">
        <f t="shared" si="41"/>
        <v>#REF!</v>
      </c>
      <c r="AB20" s="234" t="e">
        <f t="shared" si="19"/>
        <v>#REF!</v>
      </c>
      <c r="AC20" s="234" t="e">
        <f t="shared" si="20"/>
        <v>#REF!</v>
      </c>
      <c r="AD20" s="234" t="e">
        <f t="shared" si="39"/>
        <v>#REF!</v>
      </c>
      <c r="AE20" s="234" t="e">
        <f t="shared" si="21"/>
        <v>#REF!</v>
      </c>
      <c r="AF20" s="234" t="e">
        <f t="shared" si="6"/>
        <v>#REF!</v>
      </c>
      <c r="AG20" s="234" t="e">
        <f t="shared" si="22"/>
        <v>#REF!</v>
      </c>
      <c r="AH20" s="234" t="e">
        <f t="shared" si="7"/>
        <v>#REF!</v>
      </c>
      <c r="AI20" s="234">
        <v>0</v>
      </c>
      <c r="AJ20" s="234" t="e">
        <f t="shared" si="8"/>
        <v>#REF!</v>
      </c>
      <c r="AK20" s="234">
        <v>0</v>
      </c>
      <c r="AL20" s="234" t="e">
        <f t="shared" si="42"/>
        <v>#REF!</v>
      </c>
      <c r="AM20" s="234" t="e">
        <f t="shared" si="43"/>
        <v>#REF!</v>
      </c>
    </row>
    <row r="21" spans="1:39" ht="22.6" customHeight="1" x14ac:dyDescent="0.25">
      <c r="A21" s="166" t="s">
        <v>389</v>
      </c>
      <c r="B21" s="173" t="e">
        <f>Introduction!#REF!</f>
        <v>#REF!</v>
      </c>
      <c r="C21" s="173" t="e">
        <f>Introduction!#REF!</f>
        <v>#REF!</v>
      </c>
      <c r="D21" s="162" t="e">
        <f t="shared" si="11"/>
        <v>#REF!</v>
      </c>
      <c r="E21" s="168" t="e">
        <f t="shared" si="12"/>
        <v>#REF!</v>
      </c>
      <c r="F21" s="168" t="e">
        <f t="shared" si="13"/>
        <v>#REF!</v>
      </c>
      <c r="G21" s="162" t="e">
        <f t="shared" si="14"/>
        <v>#REF!</v>
      </c>
      <c r="H21" s="461"/>
      <c r="I21" s="461"/>
      <c r="J21" s="461"/>
      <c r="K21" s="461"/>
      <c r="L21" s="243" t="s">
        <v>389</v>
      </c>
      <c r="M21" s="6">
        <f>IF([2]Profile!G$21=1, 150000, 180000)</f>
        <v>150000</v>
      </c>
      <c r="N21" s="6">
        <v>300000</v>
      </c>
      <c r="O21" s="6">
        <v>500000</v>
      </c>
      <c r="P21" s="234" t="e">
        <f t="shared" si="15"/>
        <v>#REF!</v>
      </c>
      <c r="Q21" s="234" t="e">
        <f t="shared" si="16"/>
        <v>#REF!</v>
      </c>
      <c r="R21" s="234" t="e">
        <f t="shared" si="37"/>
        <v>#REF!</v>
      </c>
      <c r="S21" s="234" t="e">
        <f t="shared" si="17"/>
        <v>#REF!</v>
      </c>
      <c r="T21" s="234" t="e">
        <f t="shared" si="1"/>
        <v>#REF!</v>
      </c>
      <c r="U21" s="234" t="e">
        <f t="shared" si="18"/>
        <v>#REF!</v>
      </c>
      <c r="V21" s="234" t="e">
        <f t="shared" si="38"/>
        <v>#REF!</v>
      </c>
      <c r="W21" s="234">
        <v>0</v>
      </c>
      <c r="X21" s="234" t="e">
        <f t="shared" si="2"/>
        <v>#REF!</v>
      </c>
      <c r="Y21" s="234" t="e">
        <f>IF(C21&gt;1000000,0.1*X21,0)</f>
        <v>#REF!</v>
      </c>
      <c r="Z21" s="234" t="e">
        <f t="shared" si="40"/>
        <v>#REF!</v>
      </c>
      <c r="AA21" s="234" t="e">
        <f t="shared" si="41"/>
        <v>#REF!</v>
      </c>
      <c r="AB21" s="234" t="e">
        <f t="shared" si="19"/>
        <v>#REF!</v>
      </c>
      <c r="AC21" s="234" t="e">
        <f t="shared" si="20"/>
        <v>#REF!</v>
      </c>
      <c r="AD21" s="234" t="e">
        <f t="shared" si="39"/>
        <v>#REF!</v>
      </c>
      <c r="AE21" s="234" t="e">
        <f t="shared" si="21"/>
        <v>#REF!</v>
      </c>
      <c r="AF21" s="234" t="e">
        <f t="shared" si="6"/>
        <v>#REF!</v>
      </c>
      <c r="AG21" s="234" t="e">
        <f t="shared" si="22"/>
        <v>#REF!</v>
      </c>
      <c r="AH21" s="234" t="e">
        <f t="shared" si="7"/>
        <v>#REF!</v>
      </c>
      <c r="AI21" s="234">
        <v>0</v>
      </c>
      <c r="AJ21" s="234" t="e">
        <f t="shared" si="8"/>
        <v>#REF!</v>
      </c>
      <c r="AK21" s="234" t="e">
        <f>IF(D21&gt;1000000, 0.1*AJ21, 0)</f>
        <v>#REF!</v>
      </c>
      <c r="AL21" s="234" t="e">
        <f t="shared" si="42"/>
        <v>#REF!</v>
      </c>
      <c r="AM21" s="234" t="e">
        <f t="shared" si="43"/>
        <v>#REF!</v>
      </c>
    </row>
    <row r="22" spans="1:39" ht="22.6" customHeight="1" x14ac:dyDescent="0.25">
      <c r="A22" s="166" t="s">
        <v>390</v>
      </c>
      <c r="B22" s="173" t="e">
        <f>Introduction!#REF!</f>
        <v>#REF!</v>
      </c>
      <c r="C22" s="173" t="e">
        <f>Introduction!#REF!</f>
        <v>#REF!</v>
      </c>
      <c r="D22" s="162" t="e">
        <f t="shared" si="11"/>
        <v>#REF!</v>
      </c>
      <c r="E22" s="168" t="e">
        <f t="shared" si="12"/>
        <v>#REF!</v>
      </c>
      <c r="F22" s="168" t="e">
        <f t="shared" si="13"/>
        <v>#REF!</v>
      </c>
      <c r="G22" s="162" t="e">
        <f t="shared" si="14"/>
        <v>#REF!</v>
      </c>
      <c r="H22" s="461"/>
      <c r="I22" s="461"/>
      <c r="J22" s="461"/>
      <c r="K22" s="461"/>
      <c r="L22" s="243" t="s">
        <v>390</v>
      </c>
      <c r="M22" s="6">
        <f>IF([2]Profile!G$21=1, 110000, 145000)</f>
        <v>110000</v>
      </c>
      <c r="N22" s="6">
        <v>150000</v>
      </c>
      <c r="O22" s="6">
        <v>250000</v>
      </c>
      <c r="P22" s="234" t="e">
        <f t="shared" si="15"/>
        <v>#REF!</v>
      </c>
      <c r="Q22" s="234" t="e">
        <f t="shared" si="16"/>
        <v>#REF!</v>
      </c>
      <c r="R22" s="234" t="e">
        <f t="shared" si="37"/>
        <v>#REF!</v>
      </c>
      <c r="S22" s="234" t="e">
        <f t="shared" si="17"/>
        <v>#REF!</v>
      </c>
      <c r="T22" s="234" t="e">
        <f t="shared" si="1"/>
        <v>#REF!</v>
      </c>
      <c r="U22" s="234" t="e">
        <f t="shared" si="18"/>
        <v>#REF!</v>
      </c>
      <c r="V22" s="234" t="e">
        <f t="shared" si="38"/>
        <v>#REF!</v>
      </c>
      <c r="W22" s="234">
        <v>0</v>
      </c>
      <c r="X22" s="234" t="e">
        <f t="shared" si="2"/>
        <v>#REF!</v>
      </c>
      <c r="Y22" s="234" t="e">
        <f>IF(C22&gt;1000000,0.1*X22,0)</f>
        <v>#REF!</v>
      </c>
      <c r="Z22" s="234" t="e">
        <f t="shared" si="40"/>
        <v>#REF!</v>
      </c>
      <c r="AA22" s="234" t="e">
        <f t="shared" si="41"/>
        <v>#REF!</v>
      </c>
      <c r="AB22" s="234" t="e">
        <f t="shared" si="19"/>
        <v>#REF!</v>
      </c>
      <c r="AC22" s="234" t="e">
        <f t="shared" si="20"/>
        <v>#REF!</v>
      </c>
      <c r="AD22" s="234" t="e">
        <f t="shared" si="39"/>
        <v>#REF!</v>
      </c>
      <c r="AE22" s="234" t="e">
        <f t="shared" si="21"/>
        <v>#REF!</v>
      </c>
      <c r="AF22" s="234" t="e">
        <f t="shared" si="6"/>
        <v>#REF!</v>
      </c>
      <c r="AG22" s="234" t="e">
        <f t="shared" si="22"/>
        <v>#REF!</v>
      </c>
      <c r="AH22" s="234" t="e">
        <f t="shared" si="7"/>
        <v>#REF!</v>
      </c>
      <c r="AI22" s="234">
        <v>0</v>
      </c>
      <c r="AJ22" s="234" t="e">
        <f t="shared" si="8"/>
        <v>#REF!</v>
      </c>
      <c r="AK22" s="234" t="e">
        <f>IF(D22&gt;1000000, 0.1*AJ22, 0)</f>
        <v>#REF!</v>
      </c>
      <c r="AL22" s="234" t="e">
        <f t="shared" si="42"/>
        <v>#REF!</v>
      </c>
      <c r="AM22" s="234" t="e">
        <f t="shared" si="43"/>
        <v>#REF!</v>
      </c>
    </row>
    <row r="23" spans="1:39" ht="22.6" customHeight="1" x14ac:dyDescent="0.25">
      <c r="A23" s="166" t="s">
        <v>391</v>
      </c>
      <c r="B23" s="173" t="e">
        <f>Introduction!#REF!</f>
        <v>#REF!</v>
      </c>
      <c r="C23" s="173" t="e">
        <f>Introduction!#REF!</f>
        <v>#REF!</v>
      </c>
      <c r="D23" s="162" t="e">
        <f t="shared" si="11"/>
        <v>#REF!</v>
      </c>
      <c r="E23" s="168" t="e">
        <f t="shared" si="12"/>
        <v>#REF!</v>
      </c>
      <c r="F23" s="168" t="e">
        <f t="shared" si="13"/>
        <v>#REF!</v>
      </c>
      <c r="G23" s="162" t="e">
        <f t="shared" si="14"/>
        <v>#REF!</v>
      </c>
      <c r="H23" s="461"/>
      <c r="I23" s="461"/>
      <c r="J23" s="461"/>
      <c r="K23" s="461"/>
      <c r="L23" s="243" t="s">
        <v>391</v>
      </c>
      <c r="M23" s="6">
        <f>IF([2]Profile!G$21=1, 100000, 135000)</f>
        <v>100000</v>
      </c>
      <c r="N23" s="6">
        <v>150000</v>
      </c>
      <c r="O23" s="6">
        <v>250000</v>
      </c>
      <c r="P23" s="234" t="e">
        <f t="shared" si="15"/>
        <v>#REF!</v>
      </c>
      <c r="Q23" s="234" t="e">
        <f t="shared" si="16"/>
        <v>#REF!</v>
      </c>
      <c r="R23" s="234" t="e">
        <f t="shared" si="37"/>
        <v>#REF!</v>
      </c>
      <c r="S23" s="234" t="e">
        <f t="shared" si="17"/>
        <v>#REF!</v>
      </c>
      <c r="T23" s="234" t="e">
        <f t="shared" si="1"/>
        <v>#REF!</v>
      </c>
      <c r="U23" s="234" t="e">
        <f t="shared" si="18"/>
        <v>#REF!</v>
      </c>
      <c r="V23" s="234" t="e">
        <f t="shared" si="38"/>
        <v>#REF!</v>
      </c>
      <c r="W23" s="234">
        <v>0</v>
      </c>
      <c r="X23" s="234" t="e">
        <f t="shared" si="2"/>
        <v>#REF!</v>
      </c>
      <c r="Y23" s="234" t="e">
        <f>IF(C23&gt;1000000,0.1*X23,0)</f>
        <v>#REF!</v>
      </c>
      <c r="Z23" s="234" t="e">
        <f t="shared" si="40"/>
        <v>#REF!</v>
      </c>
      <c r="AA23" s="234" t="e">
        <f t="shared" si="41"/>
        <v>#REF!</v>
      </c>
      <c r="AB23" s="234" t="e">
        <f t="shared" si="19"/>
        <v>#REF!</v>
      </c>
      <c r="AC23" s="234" t="e">
        <f t="shared" si="20"/>
        <v>#REF!</v>
      </c>
      <c r="AD23" s="234" t="e">
        <f t="shared" si="39"/>
        <v>#REF!</v>
      </c>
      <c r="AE23" s="234" t="e">
        <f t="shared" si="21"/>
        <v>#REF!</v>
      </c>
      <c r="AF23" s="234" t="e">
        <f t="shared" si="6"/>
        <v>#REF!</v>
      </c>
      <c r="AG23" s="234" t="e">
        <f t="shared" si="22"/>
        <v>#REF!</v>
      </c>
      <c r="AH23" s="234" t="e">
        <f t="shared" si="7"/>
        <v>#REF!</v>
      </c>
      <c r="AI23" s="234">
        <v>0</v>
      </c>
      <c r="AJ23" s="234" t="e">
        <f t="shared" si="8"/>
        <v>#REF!</v>
      </c>
      <c r="AK23" s="234" t="e">
        <f>IF(D23&gt;1000000, 0.1*AJ23, 0)</f>
        <v>#REF!</v>
      </c>
      <c r="AL23" s="234" t="e">
        <f t="shared" si="42"/>
        <v>#REF!</v>
      </c>
      <c r="AM23" s="234" t="e">
        <f t="shared" si="43"/>
        <v>#REF!</v>
      </c>
    </row>
    <row r="24" spans="1:39" ht="22.6" customHeight="1" x14ac:dyDescent="0.25">
      <c r="A24" s="166" t="s">
        <v>392</v>
      </c>
      <c r="B24" s="173" t="e">
        <f>Introduction!#REF!</f>
        <v>#REF!</v>
      </c>
      <c r="C24" s="173" t="e">
        <f>Introduction!#REF!</f>
        <v>#REF!</v>
      </c>
      <c r="D24" s="162" t="e">
        <f t="shared" si="11"/>
        <v>#REF!</v>
      </c>
      <c r="E24" s="168" t="e">
        <f t="shared" si="12"/>
        <v>#REF!</v>
      </c>
      <c r="F24" s="168" t="e">
        <f t="shared" si="13"/>
        <v>#REF!</v>
      </c>
      <c r="G24" s="162" t="e">
        <f t="shared" si="14"/>
        <v>#REF!</v>
      </c>
      <c r="H24" s="461"/>
      <c r="I24" s="461"/>
      <c r="J24" s="461"/>
      <c r="K24" s="461"/>
      <c r="L24" s="243" t="s">
        <v>392</v>
      </c>
      <c r="M24" s="6">
        <f>IF([2]Profile!G$21=1, 100000, 135000)</f>
        <v>100000</v>
      </c>
      <c r="N24" s="6">
        <v>150000</v>
      </c>
      <c r="O24" s="6">
        <v>250000</v>
      </c>
      <c r="P24" s="234" t="e">
        <f t="shared" si="15"/>
        <v>#REF!</v>
      </c>
      <c r="Q24" s="234" t="e">
        <f t="shared" si="16"/>
        <v>#REF!</v>
      </c>
      <c r="R24" s="234" t="e">
        <f t="shared" si="37"/>
        <v>#REF!</v>
      </c>
      <c r="S24" s="234" t="e">
        <f t="shared" si="17"/>
        <v>#REF!</v>
      </c>
      <c r="T24" s="234" t="e">
        <f t="shared" si="1"/>
        <v>#REF!</v>
      </c>
      <c r="U24" s="234" t="e">
        <f t="shared" si="18"/>
        <v>#REF!</v>
      </c>
      <c r="V24" s="234" t="e">
        <f t="shared" si="38"/>
        <v>#REF!</v>
      </c>
      <c r="W24" s="234">
        <v>0</v>
      </c>
      <c r="X24" s="234" t="e">
        <f t="shared" si="2"/>
        <v>#REF!</v>
      </c>
      <c r="Y24" s="234" t="e">
        <f>IF(C24&gt;1000000,0.1*X24,0)</f>
        <v>#REF!</v>
      </c>
      <c r="Z24" s="234" t="e">
        <f t="shared" ref="Z24:Z25" si="44">MROUND(0.02*X24,1)</f>
        <v>#REF!</v>
      </c>
      <c r="AA24" s="234" t="e">
        <f t="shared" si="41"/>
        <v>#REF!</v>
      </c>
      <c r="AB24" s="234" t="e">
        <f t="shared" si="19"/>
        <v>#REF!</v>
      </c>
      <c r="AC24" s="234" t="e">
        <f t="shared" si="20"/>
        <v>#REF!</v>
      </c>
      <c r="AD24" s="234" t="e">
        <f t="shared" si="39"/>
        <v>#REF!</v>
      </c>
      <c r="AE24" s="234" t="e">
        <f t="shared" si="21"/>
        <v>#REF!</v>
      </c>
      <c r="AF24" s="234" t="e">
        <f t="shared" si="6"/>
        <v>#REF!</v>
      </c>
      <c r="AG24" s="234" t="e">
        <f t="shared" si="22"/>
        <v>#REF!</v>
      </c>
      <c r="AH24" s="234" t="e">
        <f t="shared" si="7"/>
        <v>#REF!</v>
      </c>
      <c r="AI24" s="234">
        <v>0</v>
      </c>
      <c r="AJ24" s="234" t="e">
        <f t="shared" si="8"/>
        <v>#REF!</v>
      </c>
      <c r="AK24" s="234" t="e">
        <f>IF(D24&gt;1000000, 0.1*AJ24, 0)</f>
        <v>#REF!</v>
      </c>
      <c r="AL24" s="234" t="e">
        <f t="shared" ref="AL24:AL25" si="45">MROUND(0.02*AJ24,1)</f>
        <v>#REF!</v>
      </c>
      <c r="AM24" s="234" t="e">
        <f t="shared" si="43"/>
        <v>#REF!</v>
      </c>
    </row>
    <row r="25" spans="1:39" ht="22.6" customHeight="1" x14ac:dyDescent="0.25">
      <c r="A25" s="166" t="s">
        <v>393</v>
      </c>
      <c r="B25" s="173" t="e">
        <f>Introduction!#REF!</f>
        <v>#REF!</v>
      </c>
      <c r="C25" s="173" t="e">
        <f>Introduction!#REF!</f>
        <v>#REF!</v>
      </c>
      <c r="D25" s="162" t="e">
        <f t="shared" si="11"/>
        <v>#REF!</v>
      </c>
      <c r="E25" s="168" t="e">
        <f t="shared" si="12"/>
        <v>#REF!</v>
      </c>
      <c r="F25" s="168" t="e">
        <f t="shared" si="13"/>
        <v>#REF!</v>
      </c>
      <c r="G25" s="162" t="e">
        <f t="shared" si="14"/>
        <v>#REF!</v>
      </c>
      <c r="H25" s="461"/>
      <c r="I25" s="461"/>
      <c r="J25" s="461"/>
      <c r="K25" s="461"/>
      <c r="L25" s="243" t="s">
        <v>393</v>
      </c>
      <c r="M25" s="6">
        <v>50000</v>
      </c>
      <c r="N25" s="6">
        <v>60000</v>
      </c>
      <c r="O25" s="6">
        <v>150000</v>
      </c>
      <c r="P25" s="234" t="e">
        <f t="shared" si="15"/>
        <v>#REF!</v>
      </c>
      <c r="Q25" s="234" t="e">
        <f t="shared" si="16"/>
        <v>#REF!</v>
      </c>
      <c r="R25" s="234" t="e">
        <f t="shared" si="37"/>
        <v>#REF!</v>
      </c>
      <c r="S25" s="234" t="e">
        <f t="shared" si="17"/>
        <v>#REF!</v>
      </c>
      <c r="T25" s="234" t="e">
        <f t="shared" si="1"/>
        <v>#REF!</v>
      </c>
      <c r="U25" s="234" t="e">
        <f t="shared" si="18"/>
        <v>#REF!</v>
      </c>
      <c r="V25" s="234" t="e">
        <f t="shared" si="38"/>
        <v>#REF!</v>
      </c>
      <c r="W25" s="234">
        <v>0</v>
      </c>
      <c r="X25" s="234" t="e">
        <f t="shared" si="2"/>
        <v>#REF!</v>
      </c>
      <c r="Y25" s="234" t="e">
        <f>IF(C25&gt;850000,0.1*X25,0)</f>
        <v>#REF!</v>
      </c>
      <c r="Z25" s="234" t="e">
        <f t="shared" si="44"/>
        <v>#REF!</v>
      </c>
      <c r="AA25" s="234" t="e">
        <f t="shared" si="41"/>
        <v>#REF!</v>
      </c>
      <c r="AB25" s="234" t="e">
        <f t="shared" si="19"/>
        <v>#REF!</v>
      </c>
      <c r="AC25" s="234" t="e">
        <f t="shared" si="20"/>
        <v>#REF!</v>
      </c>
      <c r="AD25" s="234" t="e">
        <f t="shared" si="39"/>
        <v>#REF!</v>
      </c>
      <c r="AE25" s="234" t="e">
        <f t="shared" si="21"/>
        <v>#REF!</v>
      </c>
      <c r="AF25" s="234" t="e">
        <f t="shared" si="6"/>
        <v>#REF!</v>
      </c>
      <c r="AG25" s="234" t="e">
        <f t="shared" si="22"/>
        <v>#REF!</v>
      </c>
      <c r="AH25" s="234" t="e">
        <f t="shared" si="7"/>
        <v>#REF!</v>
      </c>
      <c r="AI25" s="234">
        <v>0</v>
      </c>
      <c r="AJ25" s="234" t="e">
        <f t="shared" si="8"/>
        <v>#REF!</v>
      </c>
      <c r="AK25" s="234" t="e">
        <f>IF(D25&gt;850000, 0.1*AJ25, 0)</f>
        <v>#REF!</v>
      </c>
      <c r="AL25" s="234" t="e">
        <f t="shared" si="45"/>
        <v>#REF!</v>
      </c>
      <c r="AM25" s="234" t="e">
        <f t="shared" si="43"/>
        <v>#REF!</v>
      </c>
    </row>
    <row r="26" spans="1:39" ht="22.6" customHeight="1" x14ac:dyDescent="0.25">
      <c r="A26" s="166" t="s">
        <v>394</v>
      </c>
      <c r="B26" s="173" t="e">
        <f>Introduction!#REF!</f>
        <v>#REF!</v>
      </c>
      <c r="C26" s="173" t="e">
        <f>Introduction!#REF!</f>
        <v>#REF!</v>
      </c>
      <c r="D26" s="162" t="e">
        <f t="shared" si="11"/>
        <v>#REF!</v>
      </c>
      <c r="E26" s="168" t="e">
        <f t="shared" si="12"/>
        <v>#REF!</v>
      </c>
      <c r="F26" s="168" t="e">
        <f t="shared" si="13"/>
        <v>#REF!</v>
      </c>
      <c r="G26" s="162" t="e">
        <f t="shared" si="14"/>
        <v>#REF!</v>
      </c>
      <c r="H26" s="461"/>
      <c r="I26" s="461"/>
      <c r="J26" s="461"/>
      <c r="K26" s="461"/>
      <c r="L26" s="243" t="s">
        <v>394</v>
      </c>
      <c r="M26" s="6">
        <v>50000</v>
      </c>
      <c r="N26" s="6">
        <v>60000</v>
      </c>
      <c r="O26" s="6">
        <v>150000</v>
      </c>
      <c r="P26" s="234" t="e">
        <f t="shared" si="15"/>
        <v>#REF!</v>
      </c>
      <c r="Q26" s="234" t="e">
        <f t="shared" si="16"/>
        <v>#REF!</v>
      </c>
      <c r="R26" s="234" t="e">
        <f t="shared" si="37"/>
        <v>#REF!</v>
      </c>
      <c r="S26" s="234" t="e">
        <f t="shared" si="17"/>
        <v>#REF!</v>
      </c>
      <c r="T26" s="234" t="e">
        <f t="shared" si="1"/>
        <v>#REF!</v>
      </c>
      <c r="U26" s="234" t="e">
        <f t="shared" si="18"/>
        <v>#REF!</v>
      </c>
      <c r="V26" s="234" t="e">
        <f t="shared" si="38"/>
        <v>#REF!</v>
      </c>
      <c r="W26" s="234">
        <v>0</v>
      </c>
      <c r="X26" s="234" t="e">
        <f t="shared" si="2"/>
        <v>#REF!</v>
      </c>
      <c r="Y26" s="234" t="e">
        <f>IF(C26&gt;850000,0.1*X26,0)</f>
        <v>#REF!</v>
      </c>
      <c r="Z26" s="234">
        <v>0</v>
      </c>
      <c r="AA26" s="234" t="e">
        <f t="shared" si="41"/>
        <v>#REF!</v>
      </c>
      <c r="AB26" s="234" t="e">
        <f t="shared" si="19"/>
        <v>#REF!</v>
      </c>
      <c r="AC26" s="234" t="e">
        <f t="shared" si="20"/>
        <v>#REF!</v>
      </c>
      <c r="AD26" s="234" t="e">
        <f t="shared" si="39"/>
        <v>#REF!</v>
      </c>
      <c r="AE26" s="234" t="e">
        <f t="shared" si="21"/>
        <v>#REF!</v>
      </c>
      <c r="AF26" s="234" t="e">
        <f t="shared" si="6"/>
        <v>#REF!</v>
      </c>
      <c r="AG26" s="234" t="e">
        <f t="shared" si="22"/>
        <v>#REF!</v>
      </c>
      <c r="AH26" s="234" t="e">
        <f t="shared" si="7"/>
        <v>#REF!</v>
      </c>
      <c r="AI26" s="234">
        <v>0</v>
      </c>
      <c r="AJ26" s="234" t="e">
        <f t="shared" si="8"/>
        <v>#REF!</v>
      </c>
      <c r="AK26" s="234" t="e">
        <f>IF(D26&gt;850000, 0.1*AJ26, 0)</f>
        <v>#REF!</v>
      </c>
      <c r="AL26" s="234">
        <v>0</v>
      </c>
      <c r="AM26" s="234" t="e">
        <f t="shared" si="43"/>
        <v>#REF!</v>
      </c>
    </row>
    <row r="27" spans="1:39" ht="22.6" customHeight="1" x14ac:dyDescent="0.25">
      <c r="A27" s="166" t="s">
        <v>395</v>
      </c>
      <c r="B27" s="173" t="e">
        <f>Introduction!#REF!</f>
        <v>#REF!</v>
      </c>
      <c r="C27" s="173" t="e">
        <f>Introduction!#REF!</f>
        <v>#REF!</v>
      </c>
      <c r="D27" s="162" t="e">
        <f t="shared" si="11"/>
        <v>#REF!</v>
      </c>
      <c r="E27" s="168" t="e">
        <f t="shared" si="12"/>
        <v>#REF!</v>
      </c>
      <c r="F27" s="168" t="e">
        <f t="shared" si="13"/>
        <v>#REF!</v>
      </c>
      <c r="G27" s="162" t="e">
        <f t="shared" si="14"/>
        <v>#REF!</v>
      </c>
      <c r="H27" s="461"/>
      <c r="I27" s="461"/>
      <c r="J27" s="461"/>
      <c r="K27" s="461"/>
      <c r="L27" s="243" t="s">
        <v>395</v>
      </c>
      <c r="M27" s="6">
        <v>50000</v>
      </c>
      <c r="N27" s="6">
        <v>60000</v>
      </c>
      <c r="O27" s="6">
        <v>150000</v>
      </c>
      <c r="P27" s="234" t="e">
        <f t="shared" si="15"/>
        <v>#REF!</v>
      </c>
      <c r="Q27" s="234" t="e">
        <f t="shared" si="16"/>
        <v>#REF!</v>
      </c>
      <c r="R27" s="234" t="e">
        <f t="shared" si="37"/>
        <v>#REF!</v>
      </c>
      <c r="S27" s="234" t="e">
        <f t="shared" si="17"/>
        <v>#REF!</v>
      </c>
      <c r="T27" s="234" t="e">
        <f t="shared" si="1"/>
        <v>#REF!</v>
      </c>
      <c r="U27" s="234" t="e">
        <f t="shared" si="18"/>
        <v>#REF!</v>
      </c>
      <c r="V27" s="234" t="e">
        <f t="shared" si="38"/>
        <v>#REF!</v>
      </c>
      <c r="W27" s="234">
        <v>0</v>
      </c>
      <c r="X27" s="234" t="e">
        <f t="shared" si="2"/>
        <v>#REF!</v>
      </c>
      <c r="Y27" s="234" t="e">
        <f>IF(C27&gt;60000,0.05*X27,0)</f>
        <v>#REF!</v>
      </c>
      <c r="Z27" s="234">
        <v>0</v>
      </c>
      <c r="AA27" s="234" t="e">
        <f t="shared" si="41"/>
        <v>#REF!</v>
      </c>
      <c r="AB27" s="234" t="e">
        <f t="shared" si="19"/>
        <v>#REF!</v>
      </c>
      <c r="AC27" s="234" t="e">
        <f t="shared" si="20"/>
        <v>#REF!</v>
      </c>
      <c r="AD27" s="234" t="e">
        <f t="shared" si="39"/>
        <v>#REF!</v>
      </c>
      <c r="AE27" s="234" t="e">
        <f t="shared" si="21"/>
        <v>#REF!</v>
      </c>
      <c r="AF27" s="234" t="e">
        <f t="shared" si="6"/>
        <v>#REF!</v>
      </c>
      <c r="AG27" s="234" t="e">
        <f t="shared" si="22"/>
        <v>#REF!</v>
      </c>
      <c r="AH27" s="234" t="e">
        <f t="shared" si="7"/>
        <v>#REF!</v>
      </c>
      <c r="AI27" s="234">
        <v>0</v>
      </c>
      <c r="AJ27" s="234" t="e">
        <f t="shared" si="8"/>
        <v>#REF!</v>
      </c>
      <c r="AK27" s="234" t="e">
        <f>IF(D27&gt;60000, 0.05*AJ27, 0)</f>
        <v>#REF!</v>
      </c>
      <c r="AL27" s="234">
        <v>0</v>
      </c>
      <c r="AM27" s="234" t="e">
        <f t="shared" si="43"/>
        <v>#REF!</v>
      </c>
    </row>
    <row r="28" spans="1:39" ht="22.6" customHeight="1" x14ac:dyDescent="0.25">
      <c r="A28" s="166" t="s">
        <v>396</v>
      </c>
      <c r="B28" s="173">
        <f>Introduction!C61</f>
        <v>0</v>
      </c>
      <c r="C28" s="173">
        <f>Introduction!E61</f>
        <v>0</v>
      </c>
      <c r="D28" s="162">
        <f t="shared" si="11"/>
        <v>0</v>
      </c>
      <c r="E28" s="168">
        <f t="shared" si="12"/>
        <v>0</v>
      </c>
      <c r="F28" s="168">
        <f t="shared" si="13"/>
        <v>0</v>
      </c>
      <c r="G28" s="162">
        <f t="shared" si="14"/>
        <v>0</v>
      </c>
      <c r="H28" s="461"/>
      <c r="I28" s="461"/>
      <c r="J28" s="461"/>
      <c r="K28" s="461"/>
      <c r="L28" s="243" t="s">
        <v>396</v>
      </c>
      <c r="M28" s="6">
        <v>50000</v>
      </c>
      <c r="N28" s="6">
        <v>60000</v>
      </c>
      <c r="O28" s="6">
        <v>150000</v>
      </c>
      <c r="P28" s="234">
        <f t="shared" si="15"/>
        <v>0</v>
      </c>
      <c r="Q28" s="234">
        <f t="shared" si="16"/>
        <v>0</v>
      </c>
      <c r="R28" s="234">
        <f t="shared" si="37"/>
        <v>0</v>
      </c>
      <c r="S28" s="234">
        <f t="shared" si="17"/>
        <v>0</v>
      </c>
      <c r="T28" s="234">
        <f t="shared" si="1"/>
        <v>0</v>
      </c>
      <c r="U28" s="234">
        <f t="shared" si="18"/>
        <v>0</v>
      </c>
      <c r="V28" s="234">
        <f t="shared" si="38"/>
        <v>0</v>
      </c>
      <c r="W28" s="234">
        <v>0</v>
      </c>
      <c r="X28" s="234">
        <f t="shared" si="2"/>
        <v>0</v>
      </c>
      <c r="Y28" s="234">
        <f>IF(C28&gt;60000,0.02*X28,0)</f>
        <v>0</v>
      </c>
      <c r="Z28" s="234">
        <v>0</v>
      </c>
      <c r="AA28" s="234">
        <f t="shared" si="41"/>
        <v>0</v>
      </c>
      <c r="AB28" s="234">
        <f t="shared" si="19"/>
        <v>0</v>
      </c>
      <c r="AC28" s="234">
        <f t="shared" si="20"/>
        <v>0</v>
      </c>
      <c r="AD28" s="234">
        <f t="shared" si="39"/>
        <v>0</v>
      </c>
      <c r="AE28" s="234">
        <f t="shared" si="21"/>
        <v>0</v>
      </c>
      <c r="AF28" s="234">
        <f t="shared" si="6"/>
        <v>0</v>
      </c>
      <c r="AG28" s="234">
        <f t="shared" si="22"/>
        <v>0</v>
      </c>
      <c r="AH28" s="234">
        <f t="shared" si="7"/>
        <v>0</v>
      </c>
      <c r="AI28" s="234">
        <v>0</v>
      </c>
      <c r="AJ28" s="234">
        <f t="shared" si="8"/>
        <v>0</v>
      </c>
      <c r="AK28" s="234">
        <f>IF(D28&gt;60000, 0.02*AJ28, 0)</f>
        <v>0</v>
      </c>
      <c r="AL28" s="234">
        <v>0</v>
      </c>
      <c r="AM28" s="234">
        <f t="shared" si="43"/>
        <v>0</v>
      </c>
    </row>
    <row r="29" spans="1:39" ht="22.6" customHeight="1" x14ac:dyDescent="0.25">
      <c r="A29" s="166" t="s">
        <v>397</v>
      </c>
      <c r="B29" s="173">
        <f>Introduction!C62</f>
        <v>0</v>
      </c>
      <c r="C29" s="173">
        <f>Introduction!E62</f>
        <v>0</v>
      </c>
      <c r="D29" s="162">
        <f t="shared" si="11"/>
        <v>0</v>
      </c>
      <c r="E29" s="168">
        <f t="shared" si="12"/>
        <v>0</v>
      </c>
      <c r="F29" s="168">
        <f t="shared" si="13"/>
        <v>0</v>
      </c>
      <c r="G29" s="162">
        <f t="shared" si="14"/>
        <v>0</v>
      </c>
      <c r="H29" s="461"/>
      <c r="I29" s="461"/>
      <c r="J29" s="461"/>
      <c r="K29" s="461"/>
      <c r="L29" s="243" t="s">
        <v>397</v>
      </c>
      <c r="M29" s="6">
        <v>50000</v>
      </c>
      <c r="N29" s="6">
        <v>60000</v>
      </c>
      <c r="O29" s="6">
        <v>150000</v>
      </c>
      <c r="P29" s="234">
        <f t="shared" si="15"/>
        <v>0</v>
      </c>
      <c r="Q29" s="234">
        <f t="shared" si="16"/>
        <v>0</v>
      </c>
      <c r="R29" s="234">
        <f t="shared" si="37"/>
        <v>0</v>
      </c>
      <c r="S29" s="234">
        <f t="shared" si="17"/>
        <v>0</v>
      </c>
      <c r="T29" s="234">
        <f t="shared" si="1"/>
        <v>0</v>
      </c>
      <c r="U29" s="234">
        <f t="shared" si="18"/>
        <v>0</v>
      </c>
      <c r="V29" s="234">
        <f t="shared" si="38"/>
        <v>0</v>
      </c>
      <c r="W29" s="234">
        <v>0</v>
      </c>
      <c r="X29" s="234">
        <f t="shared" si="2"/>
        <v>0</v>
      </c>
      <c r="Y29" s="234">
        <f>IF(C29&gt;150000, (0.15*X29), IF(C29&gt;60000, 0.1*X29, 0))</f>
        <v>0</v>
      </c>
      <c r="Z29" s="234">
        <v>0</v>
      </c>
      <c r="AA29" s="234">
        <f t="shared" si="41"/>
        <v>0</v>
      </c>
      <c r="AB29" s="234">
        <f t="shared" si="19"/>
        <v>0</v>
      </c>
      <c r="AC29" s="234">
        <f t="shared" si="20"/>
        <v>0</v>
      </c>
      <c r="AD29" s="234">
        <f t="shared" si="39"/>
        <v>0</v>
      </c>
      <c r="AE29" s="234">
        <f t="shared" si="21"/>
        <v>0</v>
      </c>
      <c r="AF29" s="234">
        <f t="shared" si="6"/>
        <v>0</v>
      </c>
      <c r="AG29" s="234">
        <f t="shared" si="22"/>
        <v>0</v>
      </c>
      <c r="AH29" s="234">
        <f t="shared" si="7"/>
        <v>0</v>
      </c>
      <c r="AI29" s="234">
        <v>0</v>
      </c>
      <c r="AJ29" s="234">
        <f t="shared" si="8"/>
        <v>0</v>
      </c>
      <c r="AK29" s="234">
        <f>IF(D29&gt;150000, (0.15*AJ29), IF(D29&gt;60000, 0.1*AJ29, 0))</f>
        <v>0</v>
      </c>
      <c r="AL29" s="234">
        <v>0</v>
      </c>
      <c r="AM29" s="234">
        <f t="shared" si="43"/>
        <v>0</v>
      </c>
    </row>
    <row r="30" spans="1:39" ht="22.6" customHeight="1" x14ac:dyDescent="0.25">
      <c r="A30" s="166" t="s">
        <v>405</v>
      </c>
      <c r="B30" s="173">
        <f>Introduction!C63</f>
        <v>0</v>
      </c>
      <c r="C30" s="173">
        <f>Introduction!E63</f>
        <v>0</v>
      </c>
      <c r="D30" s="162">
        <f t="shared" si="11"/>
        <v>0</v>
      </c>
      <c r="E30" s="168">
        <f t="shared" si="12"/>
        <v>0</v>
      </c>
      <c r="F30" s="168">
        <f t="shared" si="13"/>
        <v>0</v>
      </c>
      <c r="G30" s="162">
        <f t="shared" si="14"/>
        <v>0</v>
      </c>
      <c r="H30" s="461"/>
      <c r="I30" s="461"/>
      <c r="J30" s="461"/>
      <c r="K30" s="461"/>
      <c r="L30" s="243" t="s">
        <v>405</v>
      </c>
      <c r="M30" s="6">
        <v>50000</v>
      </c>
      <c r="N30" s="6">
        <v>60000</v>
      </c>
      <c r="O30" s="6">
        <v>150000</v>
      </c>
      <c r="P30" s="234">
        <f t="shared" si="15"/>
        <v>0</v>
      </c>
      <c r="Q30" s="234">
        <f t="shared" si="16"/>
        <v>0</v>
      </c>
      <c r="R30" s="234">
        <f t="shared" si="37"/>
        <v>0</v>
      </c>
      <c r="S30" s="234">
        <f t="shared" si="17"/>
        <v>0</v>
      </c>
      <c r="T30" s="234">
        <f t="shared" si="1"/>
        <v>0</v>
      </c>
      <c r="U30" s="234">
        <f t="shared" si="18"/>
        <v>0</v>
      </c>
      <c r="V30" s="234">
        <f t="shared" si="38"/>
        <v>0</v>
      </c>
      <c r="W30" s="234">
        <v>0</v>
      </c>
      <c r="X30" s="234">
        <f t="shared" si="2"/>
        <v>0</v>
      </c>
      <c r="Y30" s="234">
        <f>IF(C30&gt;60000,0.1*X30,0)</f>
        <v>0</v>
      </c>
      <c r="Z30" s="234">
        <v>0</v>
      </c>
      <c r="AA30" s="234">
        <f t="shared" si="41"/>
        <v>0</v>
      </c>
      <c r="AB30" s="234">
        <f t="shared" si="19"/>
        <v>0</v>
      </c>
      <c r="AC30" s="234">
        <f t="shared" si="20"/>
        <v>0</v>
      </c>
      <c r="AD30" s="234">
        <f t="shared" si="39"/>
        <v>0</v>
      </c>
      <c r="AE30" s="234">
        <f t="shared" si="21"/>
        <v>0</v>
      </c>
      <c r="AF30" s="234">
        <f t="shared" si="6"/>
        <v>0</v>
      </c>
      <c r="AG30" s="234">
        <f t="shared" si="22"/>
        <v>0</v>
      </c>
      <c r="AH30" s="234">
        <f t="shared" si="7"/>
        <v>0</v>
      </c>
      <c r="AI30" s="234">
        <v>0</v>
      </c>
      <c r="AJ30" s="234">
        <f t="shared" si="8"/>
        <v>0</v>
      </c>
      <c r="AK30" s="234">
        <f>IF(D30&gt;60000, 0.1*AJ30, 0)</f>
        <v>0</v>
      </c>
      <c r="AL30" s="234">
        <v>0</v>
      </c>
      <c r="AM30" s="234">
        <f t="shared" si="43"/>
        <v>0</v>
      </c>
    </row>
    <row r="31" spans="1:39" ht="22.6" customHeight="1" x14ac:dyDescent="0.25">
      <c r="A31" s="166" t="s">
        <v>398</v>
      </c>
      <c r="B31" s="173">
        <f>Introduction!C64</f>
        <v>0</v>
      </c>
      <c r="C31" s="173">
        <f>Introduction!E64</f>
        <v>0</v>
      </c>
      <c r="D31" s="162">
        <f t="shared" si="11"/>
        <v>0</v>
      </c>
      <c r="E31" s="168">
        <f t="shared" si="12"/>
        <v>0</v>
      </c>
      <c r="F31" s="168">
        <f t="shared" si="13"/>
        <v>0</v>
      </c>
      <c r="G31" s="162">
        <f t="shared" si="14"/>
        <v>0</v>
      </c>
      <c r="H31" s="461"/>
      <c r="I31" s="461"/>
      <c r="J31" s="461"/>
      <c r="K31" s="461"/>
      <c r="L31" s="243" t="s">
        <v>398</v>
      </c>
      <c r="M31" s="6">
        <v>50000</v>
      </c>
      <c r="N31" s="6">
        <v>60000</v>
      </c>
      <c r="O31" s="6">
        <v>150000</v>
      </c>
      <c r="P31" s="234">
        <f t="shared" si="15"/>
        <v>0</v>
      </c>
      <c r="Q31" s="234">
        <f t="shared" si="16"/>
        <v>0</v>
      </c>
      <c r="R31" s="234">
        <f t="shared" si="37"/>
        <v>0</v>
      </c>
      <c r="S31" s="234">
        <f t="shared" si="17"/>
        <v>0</v>
      </c>
      <c r="T31" s="234">
        <f t="shared" si="1"/>
        <v>0</v>
      </c>
      <c r="U31" s="234">
        <f t="shared" si="18"/>
        <v>0</v>
      </c>
      <c r="V31" s="234">
        <f t="shared" si="38"/>
        <v>0</v>
      </c>
      <c r="W31" s="234">
        <v>0</v>
      </c>
      <c r="X31" s="234">
        <f t="shared" si="2"/>
        <v>0</v>
      </c>
      <c r="Y31" s="234">
        <v>0</v>
      </c>
      <c r="Z31" s="234">
        <v>0</v>
      </c>
      <c r="AA31" s="234">
        <f t="shared" si="41"/>
        <v>0</v>
      </c>
      <c r="AB31" s="234">
        <f t="shared" si="19"/>
        <v>0</v>
      </c>
      <c r="AC31" s="234">
        <f t="shared" si="20"/>
        <v>0</v>
      </c>
      <c r="AD31" s="234">
        <f t="shared" si="39"/>
        <v>0</v>
      </c>
      <c r="AE31" s="234">
        <f t="shared" si="21"/>
        <v>0</v>
      </c>
      <c r="AF31" s="234">
        <f t="shared" si="6"/>
        <v>0</v>
      </c>
      <c r="AG31" s="234">
        <f t="shared" si="22"/>
        <v>0</v>
      </c>
      <c r="AH31" s="234">
        <f t="shared" si="7"/>
        <v>0</v>
      </c>
      <c r="AI31" s="234">
        <v>0</v>
      </c>
      <c r="AJ31" s="234">
        <f t="shared" si="8"/>
        <v>0</v>
      </c>
      <c r="AK31" s="234">
        <v>0</v>
      </c>
      <c r="AL31" s="234">
        <v>0</v>
      </c>
      <c r="AM31" s="234">
        <f t="shared" si="43"/>
        <v>0</v>
      </c>
    </row>
    <row r="32" spans="1:39" ht="22.6" customHeight="1" x14ac:dyDescent="0.25">
      <c r="A32" s="166" t="s">
        <v>399</v>
      </c>
      <c r="B32" s="173">
        <f>Introduction!C65</f>
        <v>0</v>
      </c>
      <c r="C32" s="173">
        <f>Introduction!E65</f>
        <v>0</v>
      </c>
      <c r="D32" s="162">
        <f t="shared" si="11"/>
        <v>0</v>
      </c>
      <c r="E32" s="168">
        <f t="shared" si="12"/>
        <v>0</v>
      </c>
      <c r="F32" s="168">
        <f t="shared" si="13"/>
        <v>0</v>
      </c>
      <c r="G32" s="162">
        <f t="shared" si="14"/>
        <v>0</v>
      </c>
      <c r="H32" s="461"/>
      <c r="I32" s="461"/>
      <c r="J32" s="461"/>
      <c r="K32" s="461"/>
      <c r="L32" s="243" t="s">
        <v>399</v>
      </c>
      <c r="M32" s="6">
        <v>40000</v>
      </c>
      <c r="N32" s="6">
        <v>60000</v>
      </c>
      <c r="O32" s="6">
        <v>150000</v>
      </c>
      <c r="P32" s="234">
        <f t="shared" si="15"/>
        <v>0</v>
      </c>
      <c r="Q32" s="234">
        <f t="shared" si="16"/>
        <v>0</v>
      </c>
      <c r="R32" s="234">
        <f t="shared" si="37"/>
        <v>0</v>
      </c>
      <c r="S32" s="234">
        <f t="shared" si="17"/>
        <v>0</v>
      </c>
      <c r="T32" s="234">
        <f t="shared" si="1"/>
        <v>0</v>
      </c>
      <c r="U32" s="234">
        <f t="shared" si="18"/>
        <v>0</v>
      </c>
      <c r="V32" s="234">
        <f t="shared" si="38"/>
        <v>0</v>
      </c>
      <c r="W32" s="234">
        <v>0</v>
      </c>
      <c r="X32" s="234">
        <f t="shared" si="2"/>
        <v>0</v>
      </c>
      <c r="Y32" s="234">
        <v>0</v>
      </c>
      <c r="Z32" s="234">
        <v>0</v>
      </c>
      <c r="AA32" s="234">
        <f t="shared" si="41"/>
        <v>0</v>
      </c>
      <c r="AB32" s="234">
        <f t="shared" si="19"/>
        <v>0</v>
      </c>
      <c r="AC32" s="234">
        <f t="shared" si="20"/>
        <v>0</v>
      </c>
      <c r="AD32" s="234">
        <f t="shared" si="39"/>
        <v>0</v>
      </c>
      <c r="AE32" s="234">
        <f t="shared" si="21"/>
        <v>0</v>
      </c>
      <c r="AF32" s="234">
        <f t="shared" si="6"/>
        <v>0</v>
      </c>
      <c r="AG32" s="234">
        <f t="shared" si="22"/>
        <v>0</v>
      </c>
      <c r="AH32" s="234">
        <f t="shared" si="7"/>
        <v>0</v>
      </c>
      <c r="AI32" s="234">
        <v>0</v>
      </c>
      <c r="AJ32" s="234">
        <f t="shared" si="8"/>
        <v>0</v>
      </c>
      <c r="AK32" s="234">
        <v>0</v>
      </c>
      <c r="AL32" s="234">
        <v>0</v>
      </c>
      <c r="AM32" s="234">
        <f t="shared" si="43"/>
        <v>0</v>
      </c>
    </row>
    <row r="33" spans="1:39" ht="22.6" customHeight="1" x14ac:dyDescent="0.25">
      <c r="A33" s="166" t="s">
        <v>400</v>
      </c>
      <c r="B33" s="173" t="e">
        <f>Introduction!#REF!</f>
        <v>#REF!</v>
      </c>
      <c r="C33" s="173" t="e">
        <f>Introduction!#REF!</f>
        <v>#REF!</v>
      </c>
      <c r="D33" s="162" t="e">
        <f t="shared" si="11"/>
        <v>#REF!</v>
      </c>
      <c r="E33" s="168" t="e">
        <f t="shared" si="12"/>
        <v>#REF!</v>
      </c>
      <c r="F33" s="168" t="e">
        <f t="shared" si="13"/>
        <v>#REF!</v>
      </c>
      <c r="G33" s="162" t="e">
        <f t="shared" si="14"/>
        <v>#REF!</v>
      </c>
      <c r="H33" s="461"/>
      <c r="I33" s="461"/>
      <c r="J33" s="461"/>
      <c r="K33" s="461"/>
      <c r="L33" s="243" t="s">
        <v>400</v>
      </c>
      <c r="M33" s="6">
        <v>40000</v>
      </c>
      <c r="N33" s="6">
        <v>60000</v>
      </c>
      <c r="O33" s="6">
        <v>120000</v>
      </c>
      <c r="P33" s="234" t="e">
        <f t="shared" si="15"/>
        <v>#REF!</v>
      </c>
      <c r="Q33" s="234" t="e">
        <f t="shared" si="16"/>
        <v>#REF!</v>
      </c>
      <c r="R33" s="234" t="e">
        <f>MROUND(0.15*Q33, 1)</f>
        <v>#REF!</v>
      </c>
      <c r="S33" s="234" t="e">
        <f t="shared" si="17"/>
        <v>#REF!</v>
      </c>
      <c r="T33" s="234" t="e">
        <f>0.3*S33</f>
        <v>#REF!</v>
      </c>
      <c r="U33" s="234" t="e">
        <f t="shared" si="18"/>
        <v>#REF!</v>
      </c>
      <c r="V33" s="234" t="e">
        <f>0.5*U33</f>
        <v>#REF!</v>
      </c>
      <c r="W33" s="234">
        <v>0</v>
      </c>
      <c r="X33" s="234" t="e">
        <f t="shared" si="2"/>
        <v>#REF!</v>
      </c>
      <c r="Y33" s="234">
        <v>0</v>
      </c>
      <c r="Z33" s="234">
        <v>0</v>
      </c>
      <c r="AA33" s="234" t="e">
        <f t="shared" si="41"/>
        <v>#REF!</v>
      </c>
      <c r="AB33" s="234" t="e">
        <f t="shared" si="19"/>
        <v>#REF!</v>
      </c>
      <c r="AC33" s="234" t="e">
        <f t="shared" si="20"/>
        <v>#REF!</v>
      </c>
      <c r="AD33" s="234" t="e">
        <f>MROUND(0.15*AC33, 1)</f>
        <v>#REF!</v>
      </c>
      <c r="AE33" s="234" t="e">
        <f t="shared" si="21"/>
        <v>#REF!</v>
      </c>
      <c r="AF33" s="234" t="e">
        <f>0.3*AE33</f>
        <v>#REF!</v>
      </c>
      <c r="AG33" s="234" t="e">
        <f t="shared" si="22"/>
        <v>#REF!</v>
      </c>
      <c r="AH33" s="234" t="e">
        <f>0.5*AG33</f>
        <v>#REF!</v>
      </c>
      <c r="AI33" s="234">
        <v>0</v>
      </c>
      <c r="AJ33" s="234" t="e">
        <f t="shared" si="8"/>
        <v>#REF!</v>
      </c>
      <c r="AK33" s="234">
        <v>0</v>
      </c>
      <c r="AL33" s="234">
        <v>0</v>
      </c>
      <c r="AM33" s="234" t="e">
        <f t="shared" si="43"/>
        <v>#REF!</v>
      </c>
    </row>
    <row r="34" spans="1:39" ht="22.6" customHeight="1" x14ac:dyDescent="0.25">
      <c r="A34" s="166" t="s">
        <v>401</v>
      </c>
      <c r="B34" s="173" t="e">
        <f>Introduction!#REF!</f>
        <v>#REF!</v>
      </c>
      <c r="C34" s="173" t="e">
        <f>Introduction!#REF!</f>
        <v>#REF!</v>
      </c>
      <c r="D34" s="162" t="e">
        <f t="shared" si="11"/>
        <v>#REF!</v>
      </c>
      <c r="E34" s="168" t="e">
        <f t="shared" si="12"/>
        <v>#REF!</v>
      </c>
      <c r="F34" s="168" t="e">
        <f t="shared" si="13"/>
        <v>#REF!</v>
      </c>
      <c r="G34" s="162" t="e">
        <f t="shared" si="14"/>
        <v>#REF!</v>
      </c>
      <c r="H34" s="461"/>
      <c r="I34" s="461"/>
      <c r="J34" s="461"/>
      <c r="K34" s="461"/>
      <c r="L34" s="243" t="s">
        <v>401</v>
      </c>
      <c r="M34" s="6">
        <v>40000</v>
      </c>
      <c r="N34" s="6">
        <v>60000</v>
      </c>
      <c r="O34" s="6">
        <v>120000</v>
      </c>
      <c r="P34" s="234" t="e">
        <f t="shared" si="15"/>
        <v>#REF!</v>
      </c>
      <c r="Q34" s="234" t="e">
        <f t="shared" si="16"/>
        <v>#REF!</v>
      </c>
      <c r="R34" s="234" t="e">
        <f>MROUND(0.2*Q34, 1)</f>
        <v>#REF!</v>
      </c>
      <c r="S34" s="234" t="e">
        <f t="shared" si="17"/>
        <v>#REF!</v>
      </c>
      <c r="T34" s="234" t="e">
        <f>0.3*S34</f>
        <v>#REF!</v>
      </c>
      <c r="U34" s="234" t="e">
        <f t="shared" si="18"/>
        <v>#REF!</v>
      </c>
      <c r="V34" s="234" t="e">
        <f>0.4*U34</f>
        <v>#REF!</v>
      </c>
      <c r="W34" s="234">
        <v>0</v>
      </c>
      <c r="X34" s="234" t="e">
        <f t="shared" si="2"/>
        <v>#REF!</v>
      </c>
      <c r="Y34" s="234">
        <v>0</v>
      </c>
      <c r="Z34" s="234">
        <v>0</v>
      </c>
      <c r="AA34" s="234" t="e">
        <f t="shared" si="41"/>
        <v>#REF!</v>
      </c>
      <c r="AB34" s="234" t="e">
        <f t="shared" si="19"/>
        <v>#REF!</v>
      </c>
      <c r="AC34" s="234" t="e">
        <f t="shared" si="20"/>
        <v>#REF!</v>
      </c>
      <c r="AD34" s="234" t="e">
        <f>MROUND(0.2*AC34, 1)</f>
        <v>#REF!</v>
      </c>
      <c r="AE34" s="234" t="e">
        <f t="shared" si="21"/>
        <v>#REF!</v>
      </c>
      <c r="AF34" s="234" t="e">
        <f>0.3*AE34</f>
        <v>#REF!</v>
      </c>
      <c r="AG34" s="234" t="e">
        <f t="shared" si="22"/>
        <v>#REF!</v>
      </c>
      <c r="AH34" s="234" t="e">
        <f>0.4*AG34</f>
        <v>#REF!</v>
      </c>
      <c r="AI34" s="234">
        <v>0</v>
      </c>
      <c r="AJ34" s="234" t="e">
        <f t="shared" si="8"/>
        <v>#REF!</v>
      </c>
      <c r="AK34" s="234">
        <v>0</v>
      </c>
      <c r="AL34" s="234">
        <v>0</v>
      </c>
      <c r="AM34" s="234" t="e">
        <f t="shared" si="43"/>
        <v>#REF!</v>
      </c>
    </row>
    <row r="35" spans="1:39" ht="22.6" customHeight="1" x14ac:dyDescent="0.25">
      <c r="A35" s="166" t="s">
        <v>402</v>
      </c>
      <c r="B35" s="173" t="e">
        <f>Introduction!#REF!</f>
        <v>#REF!</v>
      </c>
      <c r="C35" s="173" t="e">
        <f>Introduction!#REF!</f>
        <v>#REF!</v>
      </c>
      <c r="D35" s="162" t="e">
        <f t="shared" si="11"/>
        <v>#REF!</v>
      </c>
      <c r="E35" s="168" t="e">
        <f t="shared" si="12"/>
        <v>#REF!</v>
      </c>
      <c r="F35" s="168" t="e">
        <f t="shared" si="13"/>
        <v>#REF!</v>
      </c>
      <c r="G35" s="162" t="e">
        <f t="shared" si="14"/>
        <v>#REF!</v>
      </c>
      <c r="H35" s="461"/>
      <c r="I35" s="461"/>
      <c r="J35" s="461"/>
      <c r="K35" s="461"/>
      <c r="L35" s="243" t="s">
        <v>402</v>
      </c>
      <c r="M35" s="6">
        <v>35000</v>
      </c>
      <c r="N35" s="6">
        <v>60000</v>
      </c>
      <c r="O35" s="6">
        <v>120000</v>
      </c>
      <c r="P35" s="234" t="e">
        <f t="shared" si="15"/>
        <v>#REF!</v>
      </c>
      <c r="Q35" s="234" t="e">
        <f t="shared" si="16"/>
        <v>#REF!</v>
      </c>
      <c r="R35" s="234" t="e">
        <f>MROUND(0.2*Q35, 1)</f>
        <v>#REF!</v>
      </c>
      <c r="S35" s="234" t="e">
        <f t="shared" si="17"/>
        <v>#REF!</v>
      </c>
      <c r="T35" s="234" t="e">
        <f>0.3*S35</f>
        <v>#REF!</v>
      </c>
      <c r="U35" s="234" t="e">
        <f t="shared" si="18"/>
        <v>#REF!</v>
      </c>
      <c r="V35" s="234" t="e">
        <f>0.4*U35</f>
        <v>#REF!</v>
      </c>
      <c r="W35" s="234">
        <v>0</v>
      </c>
      <c r="X35" s="234" t="e">
        <f t="shared" si="2"/>
        <v>#REF!</v>
      </c>
      <c r="Y35" s="234">
        <v>0</v>
      </c>
      <c r="Z35" s="234">
        <v>0</v>
      </c>
      <c r="AA35" s="234" t="e">
        <f t="shared" si="41"/>
        <v>#REF!</v>
      </c>
      <c r="AB35" s="234" t="e">
        <f t="shared" si="19"/>
        <v>#REF!</v>
      </c>
      <c r="AC35" s="234" t="e">
        <f t="shared" si="20"/>
        <v>#REF!</v>
      </c>
      <c r="AD35" s="234" t="e">
        <f>MROUND(0.2*AC35, 1)</f>
        <v>#REF!</v>
      </c>
      <c r="AE35" s="234" t="e">
        <f t="shared" si="21"/>
        <v>#REF!</v>
      </c>
      <c r="AF35" s="234" t="e">
        <f>0.3*AE35</f>
        <v>#REF!</v>
      </c>
      <c r="AG35" s="234" t="e">
        <f t="shared" si="22"/>
        <v>#REF!</v>
      </c>
      <c r="AH35" s="234" t="e">
        <f>0.4*AG35</f>
        <v>#REF!</v>
      </c>
      <c r="AI35" s="234">
        <v>0</v>
      </c>
      <c r="AJ35" s="234" t="e">
        <f t="shared" si="8"/>
        <v>#REF!</v>
      </c>
      <c r="AK35" s="234">
        <v>0</v>
      </c>
      <c r="AL35" s="234">
        <v>0</v>
      </c>
      <c r="AM35" s="234" t="e">
        <f t="shared" si="43"/>
        <v>#REF!</v>
      </c>
    </row>
    <row r="36" spans="1:39" ht="22.6" customHeight="1" x14ac:dyDescent="0.25">
      <c r="A36" s="166" t="s">
        <v>403</v>
      </c>
      <c r="B36" s="173" t="e">
        <f>Introduction!#REF!</f>
        <v>#REF!</v>
      </c>
      <c r="C36" s="173" t="e">
        <f>Introduction!#REF!</f>
        <v>#REF!</v>
      </c>
      <c r="D36" s="162" t="e">
        <f t="shared" si="11"/>
        <v>#REF!</v>
      </c>
      <c r="E36" s="168" t="e">
        <f t="shared" si="12"/>
        <v>#REF!</v>
      </c>
      <c r="F36" s="168" t="e">
        <f t="shared" si="13"/>
        <v>#REF!</v>
      </c>
      <c r="G36" s="162" t="e">
        <f t="shared" si="14"/>
        <v>#REF!</v>
      </c>
      <c r="H36" s="461"/>
      <c r="I36" s="461"/>
      <c r="J36" s="461"/>
      <c r="K36" s="461"/>
      <c r="L36" s="243" t="s">
        <v>403</v>
      </c>
      <c r="M36" s="6">
        <v>30000</v>
      </c>
      <c r="N36" s="6">
        <v>50000</v>
      </c>
      <c r="O36" s="6">
        <v>100000</v>
      </c>
      <c r="P36" s="234" t="e">
        <f t="shared" si="15"/>
        <v>#REF!</v>
      </c>
      <c r="Q36" s="234" t="e">
        <f t="shared" si="16"/>
        <v>#REF!</v>
      </c>
      <c r="R36" s="234" t="e">
        <f>MROUND(0.2*Q36, 1)</f>
        <v>#REF!</v>
      </c>
      <c r="S36" s="234" t="e">
        <f t="shared" si="17"/>
        <v>#REF!</v>
      </c>
      <c r="T36" s="234" t="e">
        <f>0.3*S36</f>
        <v>#REF!</v>
      </c>
      <c r="U36" s="234" t="e">
        <f t="shared" si="18"/>
        <v>#REF!</v>
      </c>
      <c r="V36" s="234" t="e">
        <f>0.4*U36</f>
        <v>#REF!</v>
      </c>
      <c r="W36" s="234">
        <v>0</v>
      </c>
      <c r="X36" s="234" t="e">
        <f t="shared" si="2"/>
        <v>#REF!</v>
      </c>
      <c r="Y36" s="234" t="e">
        <f>IF(C36&gt;100000,0.12*X36,0)</f>
        <v>#REF!</v>
      </c>
      <c r="Z36" s="234">
        <v>0</v>
      </c>
      <c r="AA36" s="234" t="e">
        <f t="shared" si="41"/>
        <v>#REF!</v>
      </c>
      <c r="AB36" s="234" t="e">
        <f t="shared" si="19"/>
        <v>#REF!</v>
      </c>
      <c r="AC36" s="234" t="e">
        <f t="shared" si="20"/>
        <v>#REF!</v>
      </c>
      <c r="AD36" s="234" t="e">
        <f>MROUND(0.2*AC36, 1)</f>
        <v>#REF!</v>
      </c>
      <c r="AE36" s="234" t="e">
        <f t="shared" si="21"/>
        <v>#REF!</v>
      </c>
      <c r="AF36" s="234" t="e">
        <f>0.3*AE36</f>
        <v>#REF!</v>
      </c>
      <c r="AG36" s="234" t="e">
        <f t="shared" si="22"/>
        <v>#REF!</v>
      </c>
      <c r="AH36" s="234" t="e">
        <f>0.4*AG36</f>
        <v>#REF!</v>
      </c>
      <c r="AI36" s="234">
        <v>0</v>
      </c>
      <c r="AJ36" s="234" t="e">
        <f t="shared" si="8"/>
        <v>#REF!</v>
      </c>
      <c r="AK36" s="234" t="e">
        <f>IF(D36&gt;100000, 0.12*AJ36, 0)</f>
        <v>#REF!</v>
      </c>
      <c r="AL36" s="234">
        <v>0</v>
      </c>
      <c r="AM36" s="234" t="e">
        <f t="shared" si="43"/>
        <v>#REF!</v>
      </c>
    </row>
    <row r="37" spans="1:39" ht="22.6" customHeight="1" x14ac:dyDescent="0.25">
      <c r="A37" s="166" t="s">
        <v>404</v>
      </c>
      <c r="B37" s="173" t="e">
        <f>Introduction!#REF!</f>
        <v>#REF!</v>
      </c>
      <c r="C37" s="173" t="e">
        <f>Introduction!#REF!</f>
        <v>#REF!</v>
      </c>
      <c r="D37" s="162" t="e">
        <f t="shared" si="11"/>
        <v>#REF!</v>
      </c>
      <c r="E37" s="168" t="e">
        <f t="shared" si="12"/>
        <v>#REF!</v>
      </c>
      <c r="F37" s="168" t="e">
        <f t="shared" si="13"/>
        <v>#REF!</v>
      </c>
      <c r="G37" s="162" t="e">
        <f t="shared" si="14"/>
        <v>#REF!</v>
      </c>
      <c r="H37" s="461"/>
      <c r="I37" s="461"/>
      <c r="J37" s="461"/>
      <c r="K37" s="461"/>
      <c r="L37" s="243" t="s">
        <v>404</v>
      </c>
      <c r="M37" s="6">
        <v>28000</v>
      </c>
      <c r="N37" s="6">
        <v>50000</v>
      </c>
      <c r="O37" s="6">
        <v>100000</v>
      </c>
      <c r="P37" s="234" t="e">
        <f t="shared" si="15"/>
        <v>#REF!</v>
      </c>
      <c r="Q37" s="234" t="e">
        <f t="shared" si="16"/>
        <v>#REF!</v>
      </c>
      <c r="R37" s="234" t="e">
        <f>MROUND(0.2*Q37, 1)</f>
        <v>#REF!</v>
      </c>
      <c r="S37" s="234" t="e">
        <f t="shared" si="17"/>
        <v>#REF!</v>
      </c>
      <c r="T37" s="234" t="e">
        <f>0.3*S37</f>
        <v>#REF!</v>
      </c>
      <c r="U37" s="234" t="e">
        <f t="shared" si="18"/>
        <v>#REF!</v>
      </c>
      <c r="V37" s="234" t="e">
        <f>0.4*U37</f>
        <v>#REF!</v>
      </c>
      <c r="W37" s="234">
        <v>0</v>
      </c>
      <c r="X37" s="234" t="e">
        <f t="shared" si="2"/>
        <v>#REF!</v>
      </c>
      <c r="Y37" s="234" t="e">
        <f>IF(C37&gt;100000,0.12*X37,0)</f>
        <v>#REF!</v>
      </c>
      <c r="Z37" s="234">
        <v>0</v>
      </c>
      <c r="AA37" s="234" t="e">
        <f t="shared" si="41"/>
        <v>#REF!</v>
      </c>
      <c r="AB37" s="234" t="e">
        <f t="shared" si="19"/>
        <v>#REF!</v>
      </c>
      <c r="AC37" s="234" t="e">
        <f t="shared" si="20"/>
        <v>#REF!</v>
      </c>
      <c r="AD37" s="234" t="e">
        <f>MROUND(0.2*AC37, 1)</f>
        <v>#REF!</v>
      </c>
      <c r="AE37" s="234" t="e">
        <f t="shared" si="21"/>
        <v>#REF!</v>
      </c>
      <c r="AF37" s="234" t="e">
        <f>0.3*AE37</f>
        <v>#REF!</v>
      </c>
      <c r="AG37" s="234" t="e">
        <f t="shared" si="22"/>
        <v>#REF!</v>
      </c>
      <c r="AH37" s="234" t="e">
        <f>0.4*AG37</f>
        <v>#REF!</v>
      </c>
      <c r="AI37" s="234">
        <v>0</v>
      </c>
      <c r="AJ37" s="234" t="e">
        <f t="shared" si="8"/>
        <v>#REF!</v>
      </c>
      <c r="AK37" s="234" t="e">
        <f>IF(D37&gt;100000, 0.12*AJ37, 0)</f>
        <v>#REF!</v>
      </c>
      <c r="AL37" s="234">
        <v>0</v>
      </c>
      <c r="AM37" s="234" t="e">
        <f t="shared" si="43"/>
        <v>#REF!</v>
      </c>
    </row>
    <row r="38" spans="1:39" s="178" customFormat="1" ht="22.6" customHeight="1" x14ac:dyDescent="0.25">
      <c r="A38" s="174" t="s">
        <v>72</v>
      </c>
      <c r="B38" s="175" t="e">
        <f>SUM(B12:B37)</f>
        <v>#REF!</v>
      </c>
      <c r="C38" s="191"/>
      <c r="D38" s="192"/>
      <c r="E38" s="192"/>
      <c r="F38" s="193"/>
      <c r="G38" s="176" t="e">
        <f>MROUND(SUM(G13:G37),1)</f>
        <v>#REF!</v>
      </c>
      <c r="H38" s="177"/>
      <c r="I38" s="177"/>
      <c r="J38" s="177"/>
      <c r="K38" s="177"/>
      <c r="L38" s="247"/>
      <c r="M38" s="247"/>
      <c r="N38" s="247"/>
      <c r="O38" s="248"/>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row>
    <row r="39" spans="1:39" ht="22.6" customHeight="1" x14ac:dyDescent="0.25">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row>
    <row r="40" spans="1:39" ht="22.6" customHeight="1" x14ac:dyDescent="0.25">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row>
  </sheetData>
  <sheetProtection password="C3F8" sheet="1" objects="1" scenarios="1" selectLockedCells="1"/>
  <mergeCells count="8">
    <mergeCell ref="H11:K37"/>
    <mergeCell ref="Q8:AA8"/>
    <mergeCell ref="AB8:AM8"/>
    <mergeCell ref="A1:K1"/>
    <mergeCell ref="A2:K2"/>
    <mergeCell ref="A3:K3"/>
    <mergeCell ref="A4:K4"/>
    <mergeCell ref="A5:K5"/>
  </mergeCells>
  <dataValidations count="1">
    <dataValidation allowBlank="1" showInputMessage="1" showErrorMessage="1" prompt="Fill the total amout of arrears/ advances received in 2016-17_x000a_" sqref="F10:G10" xr:uid="{00000000-0002-0000-0500-000000000000}"/>
  </dataValidations>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Statement</vt:lpstr>
      <vt:lpstr>Form 16</vt:lpstr>
      <vt:lpstr>Tax</vt:lpstr>
      <vt:lpstr>Form16</vt:lpstr>
      <vt:lpstr>10E 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Suresh Kumar</cp:lastModifiedBy>
  <cp:lastPrinted>2018-12-21T09:38:14Z</cp:lastPrinted>
  <dcterms:created xsi:type="dcterms:W3CDTF">2017-12-28T06:25:39Z</dcterms:created>
  <dcterms:modified xsi:type="dcterms:W3CDTF">2021-01-22T03:10:35Z</dcterms:modified>
</cp:coreProperties>
</file>